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<sst xmlns="http://schemas.openxmlformats.org/spreadsheetml/2006/main" count="1435" uniqueCount="216">
  <si>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</si>
  <si>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</si>
  <si>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</si>
  <si>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</si>
  <si>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</si>
  <si>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</si>
  <si>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</si>
  <si>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</si>
  <si>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</si>
  <si>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</si>
  <si>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</si>
  <si>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</si>
  <si>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</si>
  <si>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</si>
  <si>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</si>
  <si>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</si>
  <si>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</si>
  <si>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</si>
  <si>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</si>
  <si>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</si>
  <si>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</si>
  <si>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</si>
  <si>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</si>
  <si>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</si>
  <si>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</si>
  <si>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</si>
  <si>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</si>
  <si>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</si>
  <si>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</si>
  <si>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</si>
  <si>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</si>
  <si>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</si>
  <si>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</si>
  <si>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</si>
  <si>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</si>
  <si>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</si>
  <si>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</si>
  <si>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</si>
  <si>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</si>
  <si>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</si>
  <si>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</si>
  <si>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</si>
  <si>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</si>
  <si>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</si>
  <si>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</si>
  <si>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</si>
  <si>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</si>
  <si>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</si>
  <si>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</si>
  <si>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</si>
  <si>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</si>
  <si>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</si>
  <si>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</si>
  <si>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</si>
  <si>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</si>
  <si>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</si>
  <si>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</si>
  <si>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</si>
  <si>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</si>
  <si>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</si>
  <si>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</si>
  <si>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</si>
  <si>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</si>
  <si>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</si>
  <si>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</si>
  <si>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</si>
  <si>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</si>
  <si>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</si>
  <si>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</si>
  <si>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</si>
  <si>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</si>
  <si>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</si>
  <si>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</si>
  <si>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</si>
  <si>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</si>
  <si>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</si>
  <si>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</si>
  <si>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</si>
  <si>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</si>
  <si>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</si>
  <si>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</si>
  <si>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</si>
  <si>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</si>
  <si>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</si>
  <si>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</si>
  <si>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</si>
  <si>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</si>
  <si>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</si>
  <si>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</si>
  <si>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</si>
  <si>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</si>
  <si>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</si>
  <si>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</si>
  <si>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</si>
  <si>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</si>
  <si>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</si>
  <si>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</si>
  <si>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</si>
  <si>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</si>
  <si>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</si>
  <si>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</si>
  <si>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</si>
  <si>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</si>
  <si>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</si>
  <si>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</si>
  <si>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</si>
  <si>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</si>
  <si>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</si>
  <si>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</si>
  <si>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</si>
  <si>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</si>
  <si>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</si>
  <si>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</si>
  <si>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</si>
  <si>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</si>
  <si>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</si>
  <si>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</si>
  <si>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</si>
  <si>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</si>
  <si>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</si>
  <si>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</si>
  <si>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</si>
  <si>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</si>
  <si>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</si>
  <si>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</si>
  <si>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</si>
  <si>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</si>
  <si>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</si>
  <si>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</si>
  <si>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</si>
  <si>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</si>
  <si>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</si>
  <si>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</si>
  <si>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</si>
  <si>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</si>
  <si>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</si>
  <si>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</si>
  <si>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</si>
  <si>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</si>
  <si>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</si>
  <si>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</si>
  <si>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</si>
  <si>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</si>
  <si>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</si>
  <si>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</si>
  <si>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</si>
  <si>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</si>
  <si>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</si>
  <si>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</si>
  <si>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</si>
  <si>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</si>
  <si>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</si>
  <si>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</si>
  <si>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</si>
  <si>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</si>
  <si>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</si>
  <si>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</si>
  <si>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</si>
  <si>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</si>
  <si>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</si>
  <si>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</si>
  <si>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</si>
  <si>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</si>
  <si>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</si>
  <si>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</si>
  <si>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</si>
  <si>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</si>
  <si>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</si>
  <si>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</si>
  <si>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</si>
  <si>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</si>
  <si>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</si>
  <si>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</si>
  <si>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</si>
  <si>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</si>
  <si>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</si>
  <si>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</si>
  <si>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</si>
  <si>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</si>
  <si>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</si>
  <si>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</si>
  <si>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</si>
  <si>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</si>
  <si>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</si>
  <si>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</si>
  <si>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</si>
  <si>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</si>
  <si>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</si>
  <si>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</si>
  <si>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</si>
  <si>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</si>
  <si>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</si>
  <si>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</si>
  <si>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</si>
  <si>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</si>
  <si>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</si>
  <si>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</si>
  <si>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</si>
  <si>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</si>
  <si>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</si>
  <si>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</si>
  <si>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</si>
  <si>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</si>
  <si>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</si>
  <si>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</si>
  <si>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</si>
  <si>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</si>
  <si>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</si>
  <si>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</si>
  <si>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</si>
  <si>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</si>
  <si>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</si>
  <si>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</si>
  <si>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</si>
  <si>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Marzu 2021</t>
  </si>
  <si>
    <t>Money Laundering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</si>
</sst>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1\02-February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221</v>
          </cell>
        </row>
        <row r="24">
          <cell r="S24">
            <v>53</v>
          </cell>
        </row>
        <row r="25">
          <cell r="S25">
            <v>55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1</v>
          </cell>
        </row>
        <row r="24">
          <cell r="S24">
            <v>54</v>
          </cell>
        </row>
        <row r="25">
          <cell r="S25">
            <v>169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188</v>
          </cell>
        </row>
        <row r="25">
          <cell r="S25">
            <v>58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7</v>
          </cell>
        </row>
        <row r="36">
          <cell r="S36">
            <v>1066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135</v>
          </cell>
        </row>
        <row r="25">
          <cell r="S25">
            <v>114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529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639</v>
          </cell>
        </row>
        <row r="39">
          <cell r="S39">
            <v>1647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87</v>
          </cell>
        </row>
        <row r="25">
          <cell r="S25">
            <v>54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1338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353</v>
          </cell>
        </row>
        <row r="36">
          <cell r="S36">
            <v>53</v>
          </cell>
        </row>
        <row r="37">
          <cell r="S37">
            <v>26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160</v>
          </cell>
        </row>
        <row r="25">
          <cell r="S25">
            <v>50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235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179</v>
          </cell>
        </row>
        <row r="25">
          <cell r="S25">
            <v>40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148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324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12</v>
          </cell>
        </row>
        <row r="24">
          <cell r="S24">
            <v>37</v>
          </cell>
        </row>
        <row r="25">
          <cell r="S25">
            <v>17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391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57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93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102</v>
          </cell>
        </row>
        <row r="24">
          <cell r="S24">
            <v>111</v>
          </cell>
        </row>
        <row r="25">
          <cell r="S25">
            <v>118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</v>
          </cell>
        </row>
        <row r="37">
          <cell r="S37">
            <v>5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128</v>
          </cell>
        </row>
        <row r="25">
          <cell r="S25">
            <v>137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285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130</v>
          </cell>
        </row>
        <row r="25">
          <cell r="S25">
            <v>69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6</v>
          </cell>
        </row>
        <row r="24">
          <cell r="S24">
            <v>4</v>
          </cell>
        </row>
        <row r="25">
          <cell r="S25">
            <v>89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1525</v>
          </cell>
        </row>
        <row r="35">
          <cell r="S35">
            <v>30</v>
          </cell>
        </row>
        <row r="36">
          <cell r="S36">
            <v>460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277</v>
          </cell>
        </row>
        <row r="25">
          <cell r="S25">
            <v>82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105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632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257</v>
          </cell>
        </row>
        <row r="25">
          <cell r="S25">
            <v>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763</v>
          </cell>
        </row>
        <row r="24">
          <cell r="S24">
            <v>24</v>
          </cell>
        </row>
        <row r="25">
          <cell r="S25">
            <v>135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7</v>
          </cell>
        </row>
        <row r="25">
          <cell r="S25">
            <v>21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280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76</v>
          </cell>
        </row>
        <row r="25">
          <cell r="S25">
            <v>7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5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186</v>
          </cell>
        </row>
        <row r="25">
          <cell r="S25">
            <v>76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1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21</v>
          </cell>
        </row>
        <row r="29">
          <cell r="S29">
            <v>0</v>
          </cell>
        </row>
        <row r="31">
          <cell r="S31">
            <v>43</v>
          </cell>
        </row>
        <row r="33">
          <cell r="S33">
            <v>0</v>
          </cell>
        </row>
        <row r="35">
          <cell r="S35">
            <v>2</v>
          </cell>
        </row>
        <row r="37">
          <cell r="S37">
            <v>24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18</v>
          </cell>
        </row>
      </sheetData>
      <sheetData sheetId="29">
        <row r="25">
          <cell r="S25">
            <v>0</v>
          </cell>
        </row>
        <row r="27">
          <cell r="S27">
            <v>348</v>
          </cell>
        </row>
        <row r="29">
          <cell r="S29">
            <v>0</v>
          </cell>
        </row>
        <row r="31">
          <cell r="S31">
            <v>61</v>
          </cell>
        </row>
        <row r="33">
          <cell r="S33">
            <v>129</v>
          </cell>
        </row>
        <row r="35">
          <cell r="S35">
            <v>57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57421875" style="58" customWidth="1"/>
    <col min="3" max="5" width="9.00390625" style="58" customWidth="1"/>
    <col min="6" max="6" width="6.421875" style="58" customWidth="1"/>
    <col min="7" max="8" width="7.421875" style="58" customWidth="1"/>
    <col min="9" max="9" width="10.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146" t="s">
        <v>48</v>
      </c>
      <c r="Q3" s="58" t="s">
        <v>76</v>
      </c>
    </row>
    <row r="4" ht="12.75">
      <c r="Q4" s="58" t="s">
        <v>77</v>
      </c>
    </row>
    <row r="5" spans="8:17" ht="15">
      <c r="H5" s="147" t="s">
        <v>49</v>
      </c>
      <c r="Q5" s="58" t="s">
        <v>78</v>
      </c>
    </row>
    <row r="6" spans="7:17" ht="15">
      <c r="G6" s="148" t="s">
        <v>50</v>
      </c>
      <c r="H6" s="149" t="s">
        <v>214</v>
      </c>
      <c r="I6" s="150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80</v>
      </c>
    </row>
    <row r="8" ht="13.5" thickBot="1">
      <c r="Q8" s="151" t="s">
        <v>161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81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128</v>
      </c>
      <c r="J10" s="159" t="s">
        <v>3</v>
      </c>
      <c r="K10" s="159" t="s">
        <v>46</v>
      </c>
      <c r="L10" s="159" t="s">
        <v>47</v>
      </c>
      <c r="M10" s="160"/>
      <c r="N10" s="159" t="s">
        <v>13</v>
      </c>
      <c r="O10" s="161"/>
      <c r="Q10" s="58" t="s">
        <v>82</v>
      </c>
    </row>
    <row r="11" spans="2:17" ht="12.75" customHeight="1">
      <c r="B11" s="152" t="s">
        <v>51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83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84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18</v>
      </c>
      <c r="H13" s="170">
        <f>'Kriminal (Appelli Superjuri)'!I45</f>
        <v>0</v>
      </c>
      <c r="I13" s="170">
        <f>'Kriminal (Appelli Superjuri)'!K45</f>
        <v>0</v>
      </c>
      <c r="J13" s="170">
        <f>'Kriminal (Appelli Superjuri)'!M45</f>
        <v>0</v>
      </c>
      <c r="K13" s="170">
        <f>'Kriminal (Appelli Superjuri)'!O45</f>
        <v>0</v>
      </c>
      <c r="L13" s="170">
        <f>'Kriminal (Appelli Superjuri)'!Q45</f>
        <v>0</v>
      </c>
      <c r="M13" s="171">
        <f>G13+H13+I13-J13+K13-L13</f>
        <v>18</v>
      </c>
      <c r="N13" s="170">
        <f>'Kriminal (Appelli Superjuri)'!U45</f>
        <v>2</v>
      </c>
      <c r="O13" s="172">
        <f>M13-N13</f>
        <v>16</v>
      </c>
      <c r="Q13" s="58" t="s">
        <v>85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18</v>
      </c>
      <c r="H14" s="177">
        <f t="shared" si="0"/>
        <v>0</v>
      </c>
      <c r="I14" s="177">
        <f>SUM(I13)</f>
        <v>0</v>
      </c>
      <c r="J14" s="177">
        <f t="shared" si="0"/>
        <v>0</v>
      </c>
      <c r="K14" s="177">
        <f t="shared" si="0"/>
        <v>0</v>
      </c>
      <c r="L14" s="177">
        <f t="shared" si="0"/>
        <v>0</v>
      </c>
      <c r="M14" s="178">
        <f t="shared" si="0"/>
        <v>18</v>
      </c>
      <c r="N14" s="177">
        <f t="shared" si="0"/>
        <v>2</v>
      </c>
      <c r="O14" s="179">
        <f t="shared" si="0"/>
        <v>16</v>
      </c>
      <c r="Q14" s="58" t="s">
        <v>86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87</v>
      </c>
    </row>
    <row r="16" spans="2:17" ht="12.75" customHeight="1">
      <c r="B16" s="152" t="s">
        <v>52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88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89</v>
      </c>
    </row>
    <row r="18" spans="7:17" ht="11.25" customHeight="1">
      <c r="G18" s="183"/>
      <c r="H18" s="183"/>
      <c r="M18" s="183"/>
      <c r="O18" s="184"/>
      <c r="Q18" s="58" t="s">
        <v>90</v>
      </c>
    </row>
    <row r="19" spans="2:17" ht="11.25" customHeight="1">
      <c r="B19" s="153"/>
      <c r="C19" s="185" t="s">
        <v>173</v>
      </c>
      <c r="D19" s="153"/>
      <c r="E19" s="153"/>
      <c r="F19" s="153"/>
      <c r="G19" s="169">
        <f>'Kriminal (Appelli Inferjuri)'!G27</f>
        <v>348</v>
      </c>
      <c r="H19" s="170">
        <f>'Kriminal (Appelli Inferjuri)'!I27</f>
        <v>12</v>
      </c>
      <c r="I19" s="170">
        <f>'Kriminal (Appelli Inferjuri)'!K27</f>
        <v>0</v>
      </c>
      <c r="J19" s="170">
        <f>'Kriminal (Appelli Inferjuri)'!M27</f>
        <v>0</v>
      </c>
      <c r="K19" s="170">
        <f>'Kriminal (Appelli Inferjuri)'!O27</f>
        <v>1</v>
      </c>
      <c r="L19" s="170">
        <f>'Kriminal (Appelli Inferjuri)'!Q27</f>
        <v>0</v>
      </c>
      <c r="M19" s="171">
        <f aca="true" t="shared" si="1" ref="M19:M28">G19+H19+I19-J19+K19-L19</f>
        <v>361</v>
      </c>
      <c r="N19" s="170">
        <f>'Kriminal (Appelli Inferjuri)'!U27</f>
        <v>0</v>
      </c>
      <c r="O19" s="172">
        <f aca="true" t="shared" si="2" ref="O19:O28">M19-N19</f>
        <v>361</v>
      </c>
      <c r="Q19" s="58" t="s">
        <v>91</v>
      </c>
    </row>
    <row r="20" spans="2:17" ht="11.25" customHeight="1">
      <c r="B20" s="153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92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61</v>
      </c>
      <c r="H21" s="170">
        <f>'Kriminal (Appelli Inferjuri)'!I31</f>
        <v>13</v>
      </c>
      <c r="I21" s="170">
        <f>'Kriminal (Appelli Inferjuri)'!K31</f>
        <v>0</v>
      </c>
      <c r="J21" s="170">
        <f>'Kriminal (Appelli Inferjuri)'!M31</f>
        <v>13</v>
      </c>
      <c r="K21" s="170">
        <f>'Kriminal (Appelli Inferjuri)'!O31</f>
        <v>0</v>
      </c>
      <c r="L21" s="170">
        <f>'Kriminal (Appelli Inferjuri)'!Q31</f>
        <v>0</v>
      </c>
      <c r="M21" s="171">
        <f t="shared" si="1"/>
        <v>61</v>
      </c>
      <c r="N21" s="170">
        <f>'Kriminal (Appelli Inferjuri)'!U31</f>
        <v>0</v>
      </c>
      <c r="O21" s="172">
        <f t="shared" si="2"/>
        <v>61</v>
      </c>
      <c r="Q21" s="58" t="s">
        <v>93</v>
      </c>
    </row>
    <row r="22" spans="2:17" ht="11.25" customHeight="1">
      <c r="B22" s="153"/>
      <c r="C22" s="185" t="s">
        <v>157</v>
      </c>
      <c r="D22" s="153"/>
      <c r="E22" s="153"/>
      <c r="F22" s="153"/>
      <c r="G22" s="169">
        <f>'Kriminal (Appelli Inferjuri)'!G33</f>
        <v>129</v>
      </c>
      <c r="H22" s="170">
        <f>'Kriminal (Appelli Inferjuri)'!I33</f>
        <v>22</v>
      </c>
      <c r="I22" s="170">
        <f>'Kriminal (Appelli Inferjuri)'!K33</f>
        <v>0</v>
      </c>
      <c r="J22" s="170">
        <f>'Kriminal (Appelli Inferjuri)'!M33</f>
        <v>9</v>
      </c>
      <c r="K22" s="170">
        <f>'Kriminal (Appelli Inferjuri)'!O33</f>
        <v>0</v>
      </c>
      <c r="L22" s="170">
        <f>'Kriminal (Appelli Inferjuri)'!Q33</f>
        <v>1</v>
      </c>
      <c r="M22" s="171">
        <f t="shared" si="1"/>
        <v>141</v>
      </c>
      <c r="N22" s="170">
        <f>'Kriminal (Appelli Inferjuri)'!U33</f>
        <v>0</v>
      </c>
      <c r="O22" s="172">
        <f t="shared" si="2"/>
        <v>141</v>
      </c>
      <c r="Q22" s="58" t="s">
        <v>94</v>
      </c>
    </row>
    <row r="23" spans="2:17" ht="11.25" customHeight="1">
      <c r="B23" s="153"/>
      <c r="C23" s="185" t="s">
        <v>103</v>
      </c>
      <c r="D23" s="153"/>
      <c r="E23" s="153"/>
      <c r="F23" s="153"/>
      <c r="G23" s="169">
        <f>'Kriminal (Appelli Inferjuri)'!G35</f>
        <v>57</v>
      </c>
      <c r="H23" s="170">
        <f>'Kriminal (Appelli Inferjuri)'!I35</f>
        <v>2</v>
      </c>
      <c r="I23" s="170">
        <f>'Kriminal (Appelli Inferjuri)'!K35</f>
        <v>0</v>
      </c>
      <c r="J23" s="170">
        <f>'Kriminal (Appelli Inferjuri)'!M35</f>
        <v>0</v>
      </c>
      <c r="K23" s="170">
        <f>'Kriminal (Appelli Inferjuri)'!O35</f>
        <v>0</v>
      </c>
      <c r="L23" s="170">
        <f>'Kriminal (Appelli Inferjuri)'!Q35</f>
        <v>0</v>
      </c>
      <c r="M23" s="171">
        <f>G23+H23+I23-J23+K23-L23</f>
        <v>59</v>
      </c>
      <c r="N23" s="170">
        <f>'Kriminal (Appelli Inferjuri)'!U35</f>
        <v>0</v>
      </c>
      <c r="O23" s="172">
        <f>M23-N23</f>
        <v>59</v>
      </c>
      <c r="Q23" s="58" t="s">
        <v>95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96</v>
      </c>
    </row>
    <row r="25" spans="2:17" ht="11.25" customHeight="1">
      <c r="B25" s="153"/>
      <c r="C25" s="153"/>
      <c r="D25" s="153"/>
      <c r="E25" s="153"/>
      <c r="F25" s="187" t="s">
        <v>53</v>
      </c>
      <c r="G25" s="188">
        <f aca="true" t="shared" si="3" ref="G25:N25">SUM(G18:G24)</f>
        <v>595</v>
      </c>
      <c r="H25" s="189">
        <f t="shared" si="3"/>
        <v>49</v>
      </c>
      <c r="I25" s="189">
        <f t="shared" si="3"/>
        <v>0</v>
      </c>
      <c r="J25" s="189">
        <f t="shared" si="3"/>
        <v>22</v>
      </c>
      <c r="K25" s="189">
        <f t="shared" si="3"/>
        <v>1</v>
      </c>
      <c r="L25" s="189">
        <f t="shared" si="3"/>
        <v>1</v>
      </c>
      <c r="M25" s="190">
        <f t="shared" si="3"/>
        <v>622</v>
      </c>
      <c r="N25" s="189">
        <f t="shared" si="3"/>
        <v>0</v>
      </c>
      <c r="O25" s="191">
        <f>SUM(O18:Q24)</f>
        <v>622</v>
      </c>
      <c r="Q25" s="58" t="s">
        <v>138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97</v>
      </c>
    </row>
    <row r="27" spans="2:17" ht="11.25" customHeight="1">
      <c r="B27" s="153"/>
      <c r="C27" s="153" t="s">
        <v>185</v>
      </c>
      <c r="D27" s="153"/>
      <c r="E27" s="153"/>
      <c r="F27" s="153"/>
      <c r="G27" s="169">
        <f>'Kriminal (Appelli Inferjuri)'!G41</f>
        <v>17</v>
      </c>
      <c r="H27" s="170">
        <f>'Kriminal (Appelli Inferjuri)'!I41</f>
        <v>0</v>
      </c>
      <c r="I27" s="170">
        <f>'Kriminal (Appelli Inferjuri)'!K41</f>
        <v>0</v>
      </c>
      <c r="J27" s="170">
        <f>'Kriminal (Appelli Inferjuri)'!M41</f>
        <v>0</v>
      </c>
      <c r="K27" s="170">
        <f>'Kriminal (Appelli Inferjuri)'!O41</f>
        <v>0</v>
      </c>
      <c r="L27" s="170">
        <f>'Kriminal (Appelli Inferjuri)'!Q41</f>
        <v>0</v>
      </c>
      <c r="M27" s="171">
        <f t="shared" si="1"/>
        <v>17</v>
      </c>
      <c r="N27" s="170">
        <f>'Kriminal (Appelli Inferjuri)'!U41</f>
        <v>0</v>
      </c>
      <c r="O27" s="172">
        <f t="shared" si="2"/>
        <v>17</v>
      </c>
      <c r="Q27" s="151" t="s">
        <v>163</v>
      </c>
    </row>
    <row r="28" spans="2:17" ht="11.25" customHeight="1">
      <c r="B28" s="153"/>
      <c r="C28" s="153" t="s">
        <v>212</v>
      </c>
      <c r="D28" s="153"/>
      <c r="E28" s="153"/>
      <c r="F28" s="153"/>
      <c r="G28" s="169">
        <f>'Kriminal (Appelli Inferjuri)'!G43</f>
        <v>3</v>
      </c>
      <c r="H28" s="170">
        <f>'Kriminal (Appelli Inferjuri)'!I43</f>
        <v>0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0</v>
      </c>
      <c r="L28" s="170">
        <f>'Kriminal (Appelli Inferjuri)'!Q43</f>
        <v>0</v>
      </c>
      <c r="M28" s="171">
        <f t="shared" si="1"/>
        <v>3</v>
      </c>
      <c r="N28" s="170">
        <f>'Kriminal (Appelli Inferjuri)'!U43</f>
        <v>0</v>
      </c>
      <c r="O28" s="172">
        <f t="shared" si="2"/>
        <v>3</v>
      </c>
      <c r="Q28" s="58" t="s">
        <v>98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177</v>
      </c>
    </row>
    <row r="30" spans="2:17" ht="13.5">
      <c r="B30" s="194"/>
      <c r="C30" s="153"/>
      <c r="D30" s="153"/>
      <c r="E30" s="153"/>
      <c r="F30" s="187" t="s">
        <v>54</v>
      </c>
      <c r="G30" s="188">
        <f aca="true" t="shared" si="4" ref="G30:O30">SUM(G26:G29)</f>
        <v>20</v>
      </c>
      <c r="H30" s="189">
        <f t="shared" si="4"/>
        <v>0</v>
      </c>
      <c r="I30" s="189">
        <f t="shared" si="4"/>
        <v>0</v>
      </c>
      <c r="J30" s="189">
        <f t="shared" si="4"/>
        <v>0</v>
      </c>
      <c r="K30" s="189">
        <f t="shared" si="4"/>
        <v>0</v>
      </c>
      <c r="L30" s="189">
        <f t="shared" si="4"/>
        <v>0</v>
      </c>
      <c r="M30" s="190">
        <f t="shared" si="4"/>
        <v>20</v>
      </c>
      <c r="N30" s="189">
        <f t="shared" si="4"/>
        <v>0</v>
      </c>
      <c r="O30" s="191">
        <f t="shared" si="4"/>
        <v>20</v>
      </c>
      <c r="Q30" s="58" t="s">
        <v>146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615</v>
      </c>
      <c r="H31" s="177">
        <f t="shared" si="5"/>
        <v>49</v>
      </c>
      <c r="I31" s="177">
        <f t="shared" si="5"/>
        <v>0</v>
      </c>
      <c r="J31" s="177">
        <f t="shared" si="5"/>
        <v>22</v>
      </c>
      <c r="K31" s="177">
        <f t="shared" si="5"/>
        <v>1</v>
      </c>
      <c r="L31" s="177">
        <f t="shared" si="5"/>
        <v>1</v>
      </c>
      <c r="M31" s="178">
        <f t="shared" si="5"/>
        <v>642</v>
      </c>
      <c r="N31" s="177">
        <f t="shared" si="5"/>
        <v>0</v>
      </c>
      <c r="O31" s="179">
        <f t="shared" si="5"/>
        <v>642</v>
      </c>
      <c r="Q31" s="58" t="s">
        <v>99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100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101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102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103</v>
      </c>
    </row>
    <row r="36" spans="2:17" ht="11.25" customHeight="1">
      <c r="B36" s="153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104</v>
      </c>
    </row>
    <row r="37" spans="2:17" ht="11.25" customHeight="1">
      <c r="B37" s="153"/>
      <c r="C37" s="185" t="s">
        <v>157</v>
      </c>
      <c r="D37" s="153"/>
      <c r="E37" s="153"/>
      <c r="F37" s="153"/>
      <c r="G37" s="169">
        <f>'Kriminal (Superjuri)'!G27</f>
        <v>21</v>
      </c>
      <c r="H37" s="170">
        <f>'Kriminal (Superjuri)'!I27</f>
        <v>1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0</v>
      </c>
      <c r="L37" s="170">
        <f>'Kriminal (Superjuri)'!Q27</f>
        <v>0</v>
      </c>
      <c r="M37" s="171">
        <f t="shared" si="6"/>
        <v>22</v>
      </c>
      <c r="N37" s="170">
        <f>'Kriminal (Superjuri)'!U27</f>
        <v>0</v>
      </c>
      <c r="O37" s="172">
        <f t="shared" si="7"/>
        <v>22</v>
      </c>
      <c r="Q37" s="58" t="s">
        <v>162</v>
      </c>
    </row>
    <row r="38" spans="2:17" ht="11.25" customHeight="1">
      <c r="B38" s="153"/>
      <c r="C38" s="186" t="s">
        <v>59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105</v>
      </c>
    </row>
    <row r="39" spans="2:17" ht="11.25" customHeight="1">
      <c r="B39" s="153"/>
      <c r="C39" s="185" t="s">
        <v>162</v>
      </c>
      <c r="D39" s="153"/>
      <c r="E39" s="153"/>
      <c r="F39" s="153"/>
      <c r="G39" s="169">
        <f>'Kriminal (Superjuri)'!G31</f>
        <v>43</v>
      </c>
      <c r="H39" s="170">
        <f>'Kriminal (Superjuri)'!I31</f>
        <v>0</v>
      </c>
      <c r="I39" s="170">
        <f>'Kriminal (Superjuri)'!K31</f>
        <v>0</v>
      </c>
      <c r="J39" s="170">
        <f>'Kriminal (Superjuri)'!M31</f>
        <v>0</v>
      </c>
      <c r="K39" s="170">
        <f>'Kriminal (Superjuri)'!O31</f>
        <v>0</v>
      </c>
      <c r="L39" s="170">
        <f>'Kriminal (Superjuri)'!Q31</f>
        <v>0</v>
      </c>
      <c r="M39" s="171">
        <f t="shared" si="6"/>
        <v>43</v>
      </c>
      <c r="N39" s="170">
        <f>'Kriminal (Superjuri)'!U31</f>
        <v>0</v>
      </c>
      <c r="O39" s="172">
        <f t="shared" si="7"/>
        <v>43</v>
      </c>
      <c r="Q39" s="58" t="s">
        <v>183</v>
      </c>
    </row>
    <row r="40" spans="2:17" ht="11.25" customHeight="1">
      <c r="B40" s="153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106</v>
      </c>
    </row>
    <row r="41" spans="2:17" ht="11.25" customHeight="1">
      <c r="B41" s="153"/>
      <c r="C41" s="185" t="str">
        <f>Q35</f>
        <v>EDWINA GRIMA</v>
      </c>
      <c r="D41" s="153"/>
      <c r="E41" s="153"/>
      <c r="F41" s="153"/>
      <c r="G41" s="169">
        <f>'Kriminal (Superjuri)'!G35</f>
        <v>2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2</v>
      </c>
      <c r="N41" s="170">
        <f>'Kriminal (Superjuri)'!U35</f>
        <v>0</v>
      </c>
      <c r="O41" s="172">
        <f t="shared" si="7"/>
        <v>2</v>
      </c>
      <c r="Q41" s="58" t="s">
        <v>107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24</v>
      </c>
      <c r="H42" s="170">
        <f>'Kriminal (Superjuri)'!I37</f>
        <v>1</v>
      </c>
      <c r="I42" s="196">
        <f>'Kriminal (Superjuri)'!K37</f>
        <v>0</v>
      </c>
      <c r="J42" s="170">
        <f>'Kriminal (Superjuri)'!M37</f>
        <v>1</v>
      </c>
      <c r="K42" s="170">
        <f>'Kriminal (Superjuri)'!O37</f>
        <v>0</v>
      </c>
      <c r="L42" s="170">
        <f>'Kriminal (Superjuri)'!Q37</f>
        <v>0</v>
      </c>
      <c r="M42" s="171">
        <f t="shared" si="6"/>
        <v>24</v>
      </c>
      <c r="N42" s="170">
        <f>'Kriminal (Superjuri)'!U37</f>
        <v>0</v>
      </c>
      <c r="O42" s="172">
        <f t="shared" si="7"/>
        <v>24</v>
      </c>
      <c r="Q42" s="58" t="s">
        <v>109</v>
      </c>
    </row>
    <row r="43" spans="2:17" ht="13.5">
      <c r="B43" s="153"/>
      <c r="C43" s="153"/>
      <c r="D43" s="153"/>
      <c r="E43" s="153"/>
      <c r="F43" s="187" t="s">
        <v>53</v>
      </c>
      <c r="G43" s="188">
        <f>SUM(G36:G42)</f>
        <v>90</v>
      </c>
      <c r="H43" s="189">
        <f>SUM(H36:H42)</f>
        <v>2</v>
      </c>
      <c r="I43" s="189">
        <f aca="true" t="shared" si="8" ref="I43:O43">SUM(I36:I42)</f>
        <v>0</v>
      </c>
      <c r="J43" s="189">
        <f t="shared" si="8"/>
        <v>1</v>
      </c>
      <c r="K43" s="189">
        <f t="shared" si="8"/>
        <v>0</v>
      </c>
      <c r="L43" s="189">
        <f t="shared" si="8"/>
        <v>0</v>
      </c>
      <c r="M43" s="190">
        <f t="shared" si="8"/>
        <v>91</v>
      </c>
      <c r="N43" s="189">
        <f t="shared" si="8"/>
        <v>0</v>
      </c>
      <c r="O43" s="191">
        <f t="shared" si="8"/>
        <v>91</v>
      </c>
      <c r="Q43" s="58" t="s">
        <v>110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111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112</v>
      </c>
    </row>
    <row r="46" spans="2:17" ht="13.5">
      <c r="B46" s="153"/>
      <c r="C46" s="186"/>
      <c r="D46" s="153"/>
      <c r="E46" s="153"/>
      <c r="F46" s="187" t="s">
        <v>54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108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90</v>
      </c>
      <c r="H47" s="177">
        <f t="shared" si="10"/>
        <v>2</v>
      </c>
      <c r="I47" s="177">
        <f t="shared" si="10"/>
        <v>0</v>
      </c>
      <c r="J47" s="177">
        <f t="shared" si="10"/>
        <v>1</v>
      </c>
      <c r="K47" s="177">
        <f t="shared" si="10"/>
        <v>0</v>
      </c>
      <c r="L47" s="177">
        <f t="shared" si="10"/>
        <v>0</v>
      </c>
      <c r="M47" s="178">
        <f t="shared" si="10"/>
        <v>91</v>
      </c>
      <c r="N47" s="177">
        <f t="shared" si="10"/>
        <v>0</v>
      </c>
      <c r="O47" s="179">
        <f t="shared" si="10"/>
        <v>91</v>
      </c>
      <c r="Q47" s="58" t="s">
        <v>109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135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110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111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358</v>
      </c>
      <c r="H51" s="170">
        <f>'J. Demicoli'!I45</f>
        <v>11</v>
      </c>
      <c r="I51" s="170">
        <f>'J. Demicoli'!K45</f>
        <v>0</v>
      </c>
      <c r="J51" s="170">
        <f>'J. Demicoli'!M45</f>
        <v>9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360</v>
      </c>
      <c r="N51" s="170">
        <f>'J. Demicoli'!U45</f>
        <v>0</v>
      </c>
      <c r="O51" s="172">
        <f>M51-N51</f>
        <v>360</v>
      </c>
      <c r="Q51" s="58" t="s">
        <v>112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224</v>
      </c>
      <c r="H52" s="170">
        <f>'Vella G.'!I45</f>
        <v>5</v>
      </c>
      <c r="I52" s="170">
        <f>'Vella G.'!K45</f>
        <v>0</v>
      </c>
      <c r="J52" s="170">
        <f>'Vella G.'!M45</f>
        <v>10</v>
      </c>
      <c r="K52" s="170">
        <f>'Vella G.'!O45</f>
        <v>0</v>
      </c>
      <c r="L52" s="170">
        <f>'Vella G.'!Q45</f>
        <v>1</v>
      </c>
      <c r="M52" s="171">
        <f t="shared" si="11"/>
        <v>218</v>
      </c>
      <c r="N52" s="170">
        <f>'Vella G.'!U45</f>
        <v>3</v>
      </c>
      <c r="O52" s="172">
        <f aca="true" t="shared" si="12" ref="O52:O67">M52-N52</f>
        <v>215</v>
      </c>
      <c r="Q52" s="58" t="s">
        <v>113</v>
      </c>
    </row>
    <row r="53" spans="2:17" ht="11.25" customHeight="1">
      <c r="B53" s="153"/>
      <c r="C53" s="186"/>
      <c r="D53" s="153"/>
      <c r="E53" s="153"/>
      <c r="F53" s="153"/>
      <c r="G53" s="169">
        <f>'Depasquale F.'!G45</f>
        <v>0</v>
      </c>
      <c r="H53" s="170">
        <f>'Depasquale F.'!I45</f>
        <v>0</v>
      </c>
      <c r="I53" s="170">
        <f>'Depasquale F.'!K45</f>
        <v>0</v>
      </c>
      <c r="J53" s="170">
        <f>'Depasquale F.'!M45</f>
        <v>0</v>
      </c>
      <c r="K53" s="170">
        <f>'Depasquale F.'!O45</f>
        <v>0</v>
      </c>
      <c r="L53" s="170">
        <f>'Depasquale F.'!Q45</f>
        <v>0</v>
      </c>
      <c r="M53" s="171">
        <f t="shared" si="11"/>
        <v>0</v>
      </c>
      <c r="N53" s="170">
        <f>'Depasquale F.'!U45</f>
        <v>0</v>
      </c>
      <c r="O53" s="172">
        <f t="shared" si="12"/>
        <v>0</v>
      </c>
      <c r="Q53" s="58" t="s">
        <v>114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3064</v>
      </c>
      <c r="H54" s="170">
        <f>'Astrid-May Grima'!I45</f>
        <v>193</v>
      </c>
      <c r="I54" s="170">
        <f>'Astrid-May Grima'!K45</f>
        <v>0</v>
      </c>
      <c r="J54" s="170">
        <f>'Astrid-May Grima'!M45</f>
        <v>115</v>
      </c>
      <c r="K54" s="170">
        <f>'Astrid-May Grima'!O45</f>
        <v>0</v>
      </c>
      <c r="L54" s="170">
        <f>'Astrid-May Grima'!Q45</f>
        <v>15</v>
      </c>
      <c r="M54" s="171">
        <f t="shared" si="11"/>
        <v>3127</v>
      </c>
      <c r="N54" s="170">
        <f>'Astrid-May Grima'!U45</f>
        <v>6</v>
      </c>
      <c r="O54" s="172">
        <f t="shared" si="12"/>
        <v>3121</v>
      </c>
      <c r="Q54" s="195" t="s">
        <v>115</v>
      </c>
    </row>
    <row r="55" spans="2:17" ht="11.25" customHeight="1">
      <c r="B55" s="194"/>
      <c r="C55" s="185" t="s">
        <v>179</v>
      </c>
      <c r="D55" s="153"/>
      <c r="E55" s="153"/>
      <c r="F55" s="153"/>
      <c r="G55" s="169">
        <f>'Farrugia Frendo C.'!G45</f>
        <v>1319</v>
      </c>
      <c r="H55" s="170">
        <f>'Farrugia Frendo C.'!I45</f>
        <v>13</v>
      </c>
      <c r="I55" s="170">
        <f>'Farrugia Frendo C.'!K45</f>
        <v>0</v>
      </c>
      <c r="J55" s="170">
        <f>'Farrugia Frendo C.'!M45</f>
        <v>22</v>
      </c>
      <c r="K55" s="170">
        <f>'Farrugia Frendo C.'!O45</f>
        <v>0</v>
      </c>
      <c r="L55" s="170">
        <f>'Farrugia Frendo C.'!Q45</f>
        <v>0</v>
      </c>
      <c r="M55" s="171">
        <f t="shared" si="11"/>
        <v>1310</v>
      </c>
      <c r="N55" s="170">
        <f>'Farrugia Frendo C.'!U45</f>
        <v>70</v>
      </c>
      <c r="O55" s="172">
        <f t="shared" si="12"/>
        <v>1240</v>
      </c>
      <c r="Q55" s="58" t="s">
        <v>116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1911</v>
      </c>
      <c r="H56" s="170">
        <f>'Micallef Stafrace Y.'!I45</f>
        <v>29</v>
      </c>
      <c r="I56" s="170">
        <f>'Micallef Stafrace Y.'!K45</f>
        <v>0</v>
      </c>
      <c r="J56" s="170">
        <f>'Micallef Stafrace Y.'!M45</f>
        <v>30</v>
      </c>
      <c r="K56" s="170">
        <f>'Micallef Stafrace Y.'!O45</f>
        <v>0</v>
      </c>
      <c r="L56" s="170">
        <f>'Micallef Stafrace Y.'!Q45</f>
        <v>0</v>
      </c>
      <c r="M56" s="171">
        <f t="shared" si="11"/>
        <v>1910</v>
      </c>
      <c r="N56" s="170">
        <f>'Micallef Stafrace Y.'!U45</f>
        <v>0</v>
      </c>
      <c r="O56" s="172">
        <f t="shared" si="12"/>
        <v>1910</v>
      </c>
      <c r="Q56" s="58" t="s">
        <v>117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445</v>
      </c>
      <c r="H57" s="170">
        <f>'Demicoli A.'!I45</f>
        <v>25</v>
      </c>
      <c r="I57" s="170">
        <f>'Demicoli A.'!K45</f>
        <v>0</v>
      </c>
      <c r="J57" s="170">
        <f>'Demicoli A.'!M45</f>
        <v>18</v>
      </c>
      <c r="K57" s="170">
        <f>'Demicoli A.'!O45</f>
        <v>0</v>
      </c>
      <c r="L57" s="170">
        <f>'Demicoli A.'!Q45</f>
        <v>0</v>
      </c>
      <c r="M57" s="171">
        <f t="shared" si="11"/>
        <v>452</v>
      </c>
      <c r="N57" s="170">
        <f>'Demicoli A.'!U45</f>
        <v>208</v>
      </c>
      <c r="O57" s="172">
        <f t="shared" si="12"/>
        <v>244</v>
      </c>
      <c r="Q57" s="58" t="s">
        <v>118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221</v>
      </c>
      <c r="H58" s="170">
        <f>'Farrugia M.'!I45</f>
        <v>9</v>
      </c>
      <c r="I58" s="170">
        <f>'Farrugia M.'!K45</f>
        <v>0</v>
      </c>
      <c r="J58" s="170">
        <f>'Farrugia M.'!M45</f>
        <v>5</v>
      </c>
      <c r="K58" s="170">
        <f>'Farrugia M.'!O45</f>
        <v>0</v>
      </c>
      <c r="L58" s="170">
        <f>'Farrugia M.'!Q45</f>
        <v>0</v>
      </c>
      <c r="M58" s="171">
        <f t="shared" si="11"/>
        <v>225</v>
      </c>
      <c r="N58" s="170">
        <f>'Farrugia M.'!U45</f>
        <v>70</v>
      </c>
      <c r="O58" s="172">
        <f t="shared" si="12"/>
        <v>155</v>
      </c>
      <c r="Q58" s="58" t="s">
        <v>119</v>
      </c>
    </row>
    <row r="59" spans="2:17" ht="11.25" customHeight="1">
      <c r="B59" s="153"/>
      <c r="C59" s="186" t="str">
        <f>Q77</f>
        <v>NADINE LIA</v>
      </c>
      <c r="D59" s="153"/>
      <c r="E59" s="153"/>
      <c r="F59" s="153"/>
      <c r="G59" s="169">
        <f>'Nadine Lia'!G45</f>
        <v>542</v>
      </c>
      <c r="H59" s="170">
        <f>'Nadine Lia'!I45</f>
        <v>31</v>
      </c>
      <c r="I59" s="170">
        <f>'Nadine Lia'!K45</f>
        <v>0</v>
      </c>
      <c r="J59" s="170">
        <f>'Nadine Lia'!M45</f>
        <v>31</v>
      </c>
      <c r="K59" s="170">
        <f>'Nadine Lia'!O45</f>
        <v>0</v>
      </c>
      <c r="L59" s="170">
        <f>'Nadine Lia'!Q45</f>
        <v>0</v>
      </c>
      <c r="M59" s="171">
        <f t="shared" si="11"/>
        <v>542</v>
      </c>
      <c r="N59" s="170">
        <f>'Nadine Lia'!U45</f>
        <v>1</v>
      </c>
      <c r="O59" s="172">
        <f t="shared" si="12"/>
        <v>541</v>
      </c>
      <c r="Q59" s="58" t="s">
        <v>120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485</v>
      </c>
      <c r="H60" s="170">
        <f>'Simone Grech'!I45</f>
        <v>0</v>
      </c>
      <c r="I60" s="170">
        <f>'Simone Grech'!K45</f>
        <v>0</v>
      </c>
      <c r="J60" s="170">
        <f>'Simone Grech'!M45</f>
        <v>31</v>
      </c>
      <c r="K60" s="170">
        <f>'Simone Grech'!O45</f>
        <v>1</v>
      </c>
      <c r="L60" s="170">
        <f>'Simone Grech'!Q45</f>
        <v>0</v>
      </c>
      <c r="M60" s="171">
        <f t="shared" si="11"/>
        <v>455</v>
      </c>
      <c r="N60" s="170">
        <f>'Simone Grech'!U45</f>
        <v>0</v>
      </c>
      <c r="O60" s="172">
        <f t="shared" si="12"/>
        <v>455</v>
      </c>
      <c r="Q60" s="58" t="s">
        <v>121</v>
      </c>
    </row>
    <row r="61" spans="2:17" ht="11.25" customHeight="1">
      <c r="B61" s="153"/>
      <c r="C61" s="185" t="s">
        <v>167</v>
      </c>
      <c r="D61" s="153"/>
      <c r="E61" s="153"/>
      <c r="F61" s="153"/>
      <c r="G61" s="169">
        <f>'J. Mifsud'!G45</f>
        <v>176</v>
      </c>
      <c r="H61" s="170">
        <f>'J. Mifsud'!I45</f>
        <v>11</v>
      </c>
      <c r="I61" s="170">
        <f>'J. Mifsud'!K45</f>
        <v>0</v>
      </c>
      <c r="J61" s="170">
        <f>'J. Mifsud'!M45</f>
        <v>39</v>
      </c>
      <c r="K61" s="170">
        <f>'J. Mifsud'!O45</f>
        <v>0</v>
      </c>
      <c r="L61" s="170">
        <f>'J. Mifsud'!Q45</f>
        <v>0</v>
      </c>
      <c r="M61" s="171">
        <f t="shared" si="11"/>
        <v>148</v>
      </c>
      <c r="N61" s="170">
        <f>'J. Mifsud'!U45</f>
        <v>3</v>
      </c>
      <c r="O61" s="172">
        <f t="shared" si="12"/>
        <v>145</v>
      </c>
      <c r="Q61" s="58" t="s">
        <v>122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424</v>
      </c>
      <c r="H62" s="170">
        <f>'Clarke D.'!I45</f>
        <v>11</v>
      </c>
      <c r="I62" s="170">
        <f>'Clarke D.'!K45</f>
        <v>0</v>
      </c>
      <c r="J62" s="170">
        <f>'Clarke D.'!M45</f>
        <v>15</v>
      </c>
      <c r="K62" s="170">
        <f>'Clarke D.'!O45</f>
        <v>0</v>
      </c>
      <c r="L62" s="170">
        <f>'Clarke D.'!Q45</f>
        <v>0</v>
      </c>
      <c r="M62" s="171">
        <f t="shared" si="11"/>
        <v>420</v>
      </c>
      <c r="N62" s="170">
        <f>'Clarke D.'!U45</f>
        <v>8</v>
      </c>
      <c r="O62" s="172">
        <f t="shared" si="12"/>
        <v>412</v>
      </c>
      <c r="Q62" s="185" t="s">
        <v>104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963</v>
      </c>
      <c r="H63" s="170">
        <f>'Galea Sciberras N.'!I45</f>
        <v>17</v>
      </c>
      <c r="I63" s="170">
        <f>'Galea Sciberras N.'!K45</f>
        <v>0</v>
      </c>
      <c r="J63" s="170">
        <f>'Galea Sciberras N.'!M45</f>
        <v>12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968</v>
      </c>
      <c r="N63" s="170">
        <f>'Galea Sciberras N.'!U45</f>
        <v>197</v>
      </c>
      <c r="O63" s="172">
        <f>M63-N63</f>
        <v>771</v>
      </c>
      <c r="Q63" s="185" t="s">
        <v>99</v>
      </c>
    </row>
    <row r="64" spans="2:17" ht="11.25" customHeight="1">
      <c r="B64" s="153"/>
      <c r="C64" s="185" t="s">
        <v>168</v>
      </c>
      <c r="D64" s="153"/>
      <c r="E64" s="153"/>
      <c r="F64" s="153"/>
      <c r="G64" s="169">
        <f>'M. Vella'!G45</f>
        <v>297</v>
      </c>
      <c r="H64" s="170">
        <f>'M. Vella'!I45</f>
        <v>8</v>
      </c>
      <c r="I64" s="170">
        <f>'M. Vella'!K45</f>
        <v>0</v>
      </c>
      <c r="J64" s="170">
        <f>'M. Vella'!M45</f>
        <v>3</v>
      </c>
      <c r="K64" s="170">
        <f>'M. Vella'!O45</f>
        <v>0</v>
      </c>
      <c r="L64" s="170">
        <f>'M. Vella'!Q45</f>
        <v>0</v>
      </c>
      <c r="M64" s="171">
        <f>G64+H64+I64-J64+K64-L64</f>
        <v>302</v>
      </c>
      <c r="N64" s="170">
        <f>'M. Vella'!U45</f>
        <v>92</v>
      </c>
      <c r="O64" s="172">
        <f t="shared" si="12"/>
        <v>210</v>
      </c>
      <c r="Q64" s="204" t="s">
        <v>136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1125</v>
      </c>
      <c r="H65" s="170">
        <f>'Stafrace Zammit C.'!I45</f>
        <v>34</v>
      </c>
      <c r="I65" s="196">
        <f>'Stafrace Zammit C.'!K45</f>
        <v>0</v>
      </c>
      <c r="J65" s="170">
        <f>'Stafrace Zammit C.'!M45</f>
        <v>36</v>
      </c>
      <c r="K65" s="170">
        <f>'Stafrace Zammit C.'!O45</f>
        <v>0</v>
      </c>
      <c r="L65" s="170">
        <f>'Stafrace Zammit C.'!Q45</f>
        <v>0</v>
      </c>
      <c r="M65" s="171">
        <f t="shared" si="11"/>
        <v>1123</v>
      </c>
      <c r="N65" s="170">
        <f>'Stafrace Zammit C.'!U45</f>
        <v>144</v>
      </c>
      <c r="O65" s="172">
        <f t="shared" si="12"/>
        <v>979</v>
      </c>
      <c r="Q65" s="58" t="s">
        <v>137</v>
      </c>
    </row>
    <row r="66" spans="2:17" ht="11.25" customHeight="1">
      <c r="B66" s="153"/>
      <c r="C66" s="186" t="str">
        <f>Q78</f>
        <v>VICTOR GEORGE AXIAQ</v>
      </c>
      <c r="D66" s="153"/>
      <c r="E66" s="153"/>
      <c r="F66" s="153"/>
      <c r="G66" s="169">
        <f>'Victor George Axiaq'!G45</f>
        <v>2115</v>
      </c>
      <c r="H66" s="170">
        <f>'Victor George Axiaq'!I45</f>
        <v>2</v>
      </c>
      <c r="I66" s="170">
        <f>'Victor George Axiaq'!K45</f>
        <v>0</v>
      </c>
      <c r="J66" s="170">
        <f>'Victor George Axiaq'!M45</f>
        <v>5</v>
      </c>
      <c r="K66" s="170">
        <f>'Victor George Axiaq'!O45</f>
        <v>0</v>
      </c>
      <c r="L66" s="170">
        <f>'Victor George Axiaq'!Q45</f>
        <v>0</v>
      </c>
      <c r="M66" s="171">
        <f t="shared" si="11"/>
        <v>2112</v>
      </c>
      <c r="N66" s="170">
        <f>'Victor George Axiaq'!U45</f>
        <v>2</v>
      </c>
      <c r="O66" s="172">
        <f t="shared" si="12"/>
        <v>2110</v>
      </c>
      <c r="Q66" s="58" t="s">
        <v>140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141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267</v>
      </c>
      <c r="H68" s="170">
        <f>'Camilleri N.'!I45</f>
        <v>7</v>
      </c>
      <c r="I68" s="170">
        <f>'Camilleri N.'!K45</f>
        <v>0</v>
      </c>
      <c r="J68" s="170">
        <f>'Camilleri N.'!M45</f>
        <v>8</v>
      </c>
      <c r="K68" s="170">
        <f>'Camilleri N.'!O45</f>
        <v>0</v>
      </c>
      <c r="L68" s="170">
        <f>'Camilleri N.'!Q45</f>
        <v>1</v>
      </c>
      <c r="M68" s="171">
        <f aca="true" t="shared" si="13" ref="M68:M73">G68+H68+I68-J68+K68-L68</f>
        <v>265</v>
      </c>
      <c r="N68" s="170">
        <f>'Camilleri N.'!U45</f>
        <v>43</v>
      </c>
      <c r="O68" s="172">
        <f aca="true" t="shared" si="14" ref="O68:O73">M68-N68</f>
        <v>222</v>
      </c>
      <c r="Q68" s="58" t="s">
        <v>142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1391</v>
      </c>
      <c r="H69" s="170">
        <f>'Farrugia I.'!I45</f>
        <v>15</v>
      </c>
      <c r="I69" s="170">
        <f>'Farrugia I.'!K45</f>
        <v>0</v>
      </c>
      <c r="J69" s="170">
        <f>'Farrugia I.'!M45</f>
        <v>9</v>
      </c>
      <c r="K69" s="170">
        <f>'Farrugia I.'!O45</f>
        <v>0</v>
      </c>
      <c r="L69" s="170">
        <f>'Farrugia I.'!Q45</f>
        <v>0</v>
      </c>
      <c r="M69" s="171">
        <f t="shared" si="13"/>
        <v>1397</v>
      </c>
      <c r="N69" s="170">
        <f>'Farrugia I.'!U45</f>
        <v>1</v>
      </c>
      <c r="O69" s="172">
        <f t="shared" si="14"/>
        <v>1396</v>
      </c>
      <c r="Q69" s="58" t="s">
        <v>148</v>
      </c>
    </row>
    <row r="70" spans="2:17" ht="11.25" customHeight="1">
      <c r="B70" s="153"/>
      <c r="C70" s="186"/>
      <c r="D70" s="153"/>
      <c r="E70" s="153"/>
      <c r="F70" s="153"/>
      <c r="G70" s="169">
        <f>'Bugeja A.'!G45</f>
        <v>0</v>
      </c>
      <c r="H70" s="170">
        <f>'Bugeja A.'!I45</f>
        <v>0</v>
      </c>
      <c r="I70" s="170">
        <f>'Bugeja A.'!K45</f>
        <v>0</v>
      </c>
      <c r="J70" s="170">
        <f>'Bugeja A.'!M45</f>
        <v>0</v>
      </c>
      <c r="K70" s="170">
        <f>'Bugeja A.'!O45</f>
        <v>0</v>
      </c>
      <c r="L70" s="170">
        <f>'Bugeja A.'!Q45</f>
        <v>0</v>
      </c>
      <c r="M70" s="171">
        <f t="shared" si="13"/>
        <v>0</v>
      </c>
      <c r="N70" s="170">
        <f>'Bugeja A.'!U45</f>
        <v>0</v>
      </c>
      <c r="O70" s="172">
        <f t="shared" si="14"/>
        <v>0</v>
      </c>
      <c r="Q70" s="58" t="s">
        <v>151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310</v>
      </c>
      <c r="H71" s="170">
        <f>'Galea C.'!I45</f>
        <v>65</v>
      </c>
      <c r="I71" s="170">
        <f>'Galea C.'!K45</f>
        <v>0</v>
      </c>
      <c r="J71" s="170">
        <f>'Galea C.'!M45</f>
        <v>11</v>
      </c>
      <c r="K71" s="170">
        <f>'Galea C.'!O45</f>
        <v>0</v>
      </c>
      <c r="L71" s="170">
        <f>'Galea C.'!Q45</f>
        <v>8</v>
      </c>
      <c r="M71" s="171">
        <f t="shared" si="13"/>
        <v>356</v>
      </c>
      <c r="N71" s="170">
        <f>'Galea C.'!U45</f>
        <v>9</v>
      </c>
      <c r="O71" s="172">
        <f t="shared" si="14"/>
        <v>347</v>
      </c>
      <c r="Q71" s="58" t="s">
        <v>157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155</v>
      </c>
      <c r="H72" s="170">
        <f>'Frendo Dimech D.'!I45</f>
        <v>45</v>
      </c>
      <c r="I72" s="170">
        <f>'Frendo Dimech D.'!K45</f>
        <v>0</v>
      </c>
      <c r="J72" s="170">
        <f>'Frendo Dimech D.'!M45</f>
        <v>25</v>
      </c>
      <c r="K72" s="170">
        <f>'Frendo Dimech D.'!O45</f>
        <v>0</v>
      </c>
      <c r="L72" s="170">
        <f>'Frendo Dimech D.'!Q45</f>
        <v>0</v>
      </c>
      <c r="M72" s="171">
        <f t="shared" si="13"/>
        <v>175</v>
      </c>
      <c r="N72" s="170">
        <f>'Frendo Dimech D.'!U45</f>
        <v>24</v>
      </c>
      <c r="O72" s="172">
        <f t="shared" si="14"/>
        <v>151</v>
      </c>
      <c r="Q72" s="58" t="s">
        <v>191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322</v>
      </c>
      <c r="H73" s="170">
        <f>'Rachel Montebello'!I45</f>
        <v>14</v>
      </c>
      <c r="I73" s="170">
        <f>'Rachel Montebello'!K45</f>
        <v>0</v>
      </c>
      <c r="J73" s="170">
        <f>'Rachel Montebello'!M45</f>
        <v>35</v>
      </c>
      <c r="K73" s="170">
        <f>'Rachel Montebello'!O45</f>
        <v>0</v>
      </c>
      <c r="L73" s="170">
        <f>'Rachel Montebello'!Q45</f>
        <v>0</v>
      </c>
      <c r="M73" s="171">
        <f t="shared" si="13"/>
        <v>301</v>
      </c>
      <c r="N73" s="170">
        <f>'Rachel Montebello'!U45</f>
        <v>143</v>
      </c>
      <c r="O73" s="172">
        <f t="shared" si="14"/>
        <v>158</v>
      </c>
      <c r="Q73" s="58" t="s">
        <v>192</v>
      </c>
    </row>
    <row r="74" spans="2:17" ht="13.5">
      <c r="B74" s="153"/>
      <c r="C74" s="153"/>
      <c r="D74" s="153"/>
      <c r="E74" s="153"/>
      <c r="F74" s="187" t="s">
        <v>53</v>
      </c>
      <c r="G74" s="205">
        <f aca="true" t="shared" si="15" ref="G74:O74">SUM(G51:G73)</f>
        <v>16114</v>
      </c>
      <c r="H74" s="206">
        <f t="shared" si="15"/>
        <v>545</v>
      </c>
      <c r="I74" s="206">
        <f t="shared" si="15"/>
        <v>0</v>
      </c>
      <c r="J74" s="206">
        <f t="shared" si="15"/>
        <v>469</v>
      </c>
      <c r="K74" s="206">
        <f t="shared" si="15"/>
        <v>1</v>
      </c>
      <c r="L74" s="206">
        <f t="shared" si="15"/>
        <v>25</v>
      </c>
      <c r="M74" s="207">
        <f t="shared" si="15"/>
        <v>16166</v>
      </c>
      <c r="N74" s="206">
        <f t="shared" si="15"/>
        <v>1024</v>
      </c>
      <c r="O74" s="208">
        <f t="shared" si="15"/>
        <v>15142</v>
      </c>
      <c r="Q74" s="58" t="s">
        <v>158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16114</v>
      </c>
      <c r="H75" s="177">
        <f t="shared" si="16"/>
        <v>545</v>
      </c>
      <c r="I75" s="177">
        <f t="shared" si="16"/>
        <v>0</v>
      </c>
      <c r="J75" s="177">
        <f t="shared" si="16"/>
        <v>469</v>
      </c>
      <c r="K75" s="177">
        <f t="shared" si="16"/>
        <v>1</v>
      </c>
      <c r="L75" s="177">
        <f t="shared" si="16"/>
        <v>25</v>
      </c>
      <c r="M75" s="178">
        <f t="shared" si="16"/>
        <v>16166</v>
      </c>
      <c r="N75" s="177">
        <f t="shared" si="16"/>
        <v>1024</v>
      </c>
      <c r="O75" s="210">
        <f t="shared" si="16"/>
        <v>15142</v>
      </c>
      <c r="Q75" s="58" t="s">
        <v>165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193</v>
      </c>
    </row>
    <row r="77" spans="2:17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  <c r="Q77" s="58" t="s">
        <v>206</v>
      </c>
    </row>
    <row r="78" spans="2:17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  <c r="Q78" s="58" t="s">
        <v>207</v>
      </c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">
      <selection activeCell="I39" sqref="I39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00390625" style="1" customWidth="1"/>
    <col min="10" max="10" width="1.421875" style="1" customWidth="1"/>
    <col min="11" max="11" width="7.8515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6.00390625" style="1" customWidth="1"/>
    <col min="22" max="22" width="1.421875" style="1" customWidth="1"/>
    <col min="23" max="23" width="8.42187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187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87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88</v>
      </c>
      <c r="T24" s="3"/>
      <c r="U24" s="39"/>
      <c r="V24" s="3"/>
      <c r="W24" s="18">
        <f aca="true" t="shared" si="0" ref="W24:W39">IF(ISNUMBER(S24),S24,0)-IF(ISNUMBER(U24),U24,0)</f>
        <v>88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54</v>
      </c>
      <c r="H25" s="3"/>
      <c r="I25" s="39">
        <v>4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52</v>
      </c>
      <c r="T25" s="3"/>
      <c r="U25" s="39"/>
      <c r="V25" s="3"/>
      <c r="W25" s="18">
        <f t="shared" si="0"/>
        <v>52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1338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1338</v>
      </c>
      <c r="T28" s="3"/>
      <c r="U28" s="39"/>
      <c r="V28" s="3"/>
      <c r="W28" s="18">
        <f t="shared" si="0"/>
        <v>1338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353</v>
      </c>
      <c r="H35" s="3"/>
      <c r="I35" s="39">
        <v>13</v>
      </c>
      <c r="J35" s="3"/>
      <c r="K35" s="39"/>
      <c r="L35" s="3"/>
      <c r="M35" s="39">
        <v>13</v>
      </c>
      <c r="N35" s="3"/>
      <c r="O35" s="39"/>
      <c r="P35" s="3"/>
      <c r="Q35" s="39"/>
      <c r="R35" s="3"/>
      <c r="S35" s="18">
        <f t="shared" si="1"/>
        <v>353</v>
      </c>
      <c r="T35" s="3"/>
      <c r="U35" s="39"/>
      <c r="V35" s="3"/>
      <c r="W35" s="18">
        <f t="shared" si="0"/>
        <v>353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53</v>
      </c>
      <c r="H36" s="34"/>
      <c r="I36" s="39">
        <v>9</v>
      </c>
      <c r="J36" s="3"/>
      <c r="K36" s="39"/>
      <c r="L36" s="3"/>
      <c r="M36" s="39">
        <v>9</v>
      </c>
      <c r="N36" s="3"/>
      <c r="O36" s="39"/>
      <c r="P36" s="3"/>
      <c r="Q36" s="39"/>
      <c r="R36" s="3"/>
      <c r="S36" s="18">
        <f t="shared" si="1"/>
        <v>53</v>
      </c>
      <c r="T36" s="3"/>
      <c r="U36" s="39"/>
      <c r="V36" s="3"/>
      <c r="W36" s="18">
        <f>IF(ISNUMBER(S36),S36,0)-IF(ISNUMBER(U36),U36,0)</f>
        <v>53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26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26</v>
      </c>
      <c r="T37" s="3"/>
      <c r="U37" s="39"/>
      <c r="V37" s="3"/>
      <c r="W37" s="18">
        <f t="shared" si="0"/>
        <v>26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1911</v>
      </c>
      <c r="H45" s="18"/>
      <c r="I45" s="21">
        <f>SUM(I22:I43)</f>
        <v>29</v>
      </c>
      <c r="J45" s="18"/>
      <c r="K45" s="21">
        <f>SUM(K23:K43)</f>
        <v>0</v>
      </c>
      <c r="L45" s="18"/>
      <c r="M45" s="21">
        <f>SUM(M22:M43)</f>
        <v>30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1910</v>
      </c>
      <c r="T45" s="18"/>
      <c r="U45" s="21">
        <f>SUM(U22:U43)</f>
        <v>0</v>
      </c>
      <c r="V45" s="18"/>
      <c r="W45" s="21">
        <f>SUM(W22:W43)</f>
        <v>1910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16">
      <selection activeCell="I39" sqref="I3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0039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57421875" style="1" customWidth="1"/>
    <col min="22" max="22" width="1.57421875" style="1" customWidth="1"/>
    <col min="23" max="23" width="6.574218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160</v>
      </c>
      <c r="H24" s="3"/>
      <c r="I24" s="39">
        <v>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162</v>
      </c>
      <c r="T24" s="3"/>
      <c r="U24" s="39">
        <v>34</v>
      </c>
      <c r="V24" s="3"/>
      <c r="W24" s="18">
        <f aca="true" t="shared" si="0" ref="W24:W39">IF(ISNUMBER(S24),S24,0)-IF(ISNUMBER(U24),U24,0)</f>
        <v>128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50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49</v>
      </c>
      <c r="T25" s="3"/>
      <c r="U25" s="39"/>
      <c r="V25" s="3"/>
      <c r="W25" s="18">
        <f t="shared" si="0"/>
        <v>49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235</v>
      </c>
      <c r="H36" s="3"/>
      <c r="I36" s="39">
        <v>18</v>
      </c>
      <c r="J36" s="3"/>
      <c r="K36" s="39"/>
      <c r="L36" s="3"/>
      <c r="M36" s="39">
        <v>12</v>
      </c>
      <c r="N36" s="3"/>
      <c r="O36" s="39"/>
      <c r="P36" s="3"/>
      <c r="Q36" s="39"/>
      <c r="R36" s="3"/>
      <c r="S36" s="18">
        <f t="shared" si="1"/>
        <v>241</v>
      </c>
      <c r="T36" s="3"/>
      <c r="U36" s="39">
        <v>174</v>
      </c>
      <c r="V36" s="3"/>
      <c r="W36" s="18">
        <f>IF(ISNUMBER(S36),S36,0)-IF(ISNUMBER(U36),U36,0)</f>
        <v>67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445</v>
      </c>
      <c r="H45" s="18"/>
      <c r="I45" s="21">
        <f>SUM(I22:I43)</f>
        <v>25</v>
      </c>
      <c r="J45" s="18"/>
      <c r="K45" s="21">
        <f>SUM(K23:K43)</f>
        <v>0</v>
      </c>
      <c r="L45" s="18"/>
      <c r="M45" s="21">
        <f>SUM(M22:M43)</f>
        <v>18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452</v>
      </c>
      <c r="T45" s="18"/>
      <c r="U45" s="21">
        <f>SUM(U22:U43)</f>
        <v>208</v>
      </c>
      <c r="V45" s="18"/>
      <c r="W45" s="21">
        <f>SUM(W22:W43)</f>
        <v>244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9">
      <selection activeCell="I39" sqref="I39"/>
    </sheetView>
  </sheetViews>
  <sheetFormatPr defaultColWidth="9.140625" defaultRowHeight="12.75"/>
  <cols>
    <col min="1" max="1" width="4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57421875" style="1" customWidth="1"/>
    <col min="16" max="16" width="1.57421875" style="1" customWidth="1"/>
    <col min="17" max="17" width="6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179</v>
      </c>
      <c r="H24" s="3"/>
      <c r="I24" s="39">
        <v>6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180</v>
      </c>
      <c r="T24" s="3"/>
      <c r="U24" s="39">
        <v>70</v>
      </c>
      <c r="V24" s="3"/>
      <c r="W24" s="18">
        <f aca="true" t="shared" si="0" ref="W24:W39">IF(ISNUMBER(S24),S24,0)-IF(ISNUMBER(U24),U24,0)</f>
        <v>110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40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43</v>
      </c>
      <c r="T25" s="3"/>
      <c r="U25" s="39"/>
      <c r="V25" s="3"/>
      <c r="W25" s="18">
        <f t="shared" si="0"/>
        <v>43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221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225</v>
      </c>
      <c r="T45" s="18"/>
      <c r="U45" s="21">
        <f>SUM(U22:U43)</f>
        <v>70</v>
      </c>
      <c r="V45" s="18"/>
      <c r="W45" s="21">
        <f>SUM(W22:W43)</f>
        <v>155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2">
      <selection activeCell="I39" sqref="I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148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148</v>
      </c>
      <c r="T24" s="3"/>
      <c r="U24" s="39">
        <v>1</v>
      </c>
      <c r="V24" s="3"/>
      <c r="W24" s="18">
        <f aca="true" t="shared" si="0" ref="W24:W39">IF(ISNUMBER(S24),S24,0)-IF(ISNUMBER(U24),U24,0)</f>
        <v>147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63</v>
      </c>
      <c r="H25" s="3"/>
      <c r="I25" s="39">
        <v>7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68</v>
      </c>
      <c r="T25" s="3"/>
      <c r="U25" s="39"/>
      <c r="V25" s="3"/>
      <c r="W25" s="18">
        <f t="shared" si="0"/>
        <v>68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324</v>
      </c>
      <c r="H36" s="3"/>
      <c r="I36" s="39">
        <v>21</v>
      </c>
      <c r="J36" s="3"/>
      <c r="K36" s="39"/>
      <c r="L36" s="3"/>
      <c r="M36" s="39">
        <v>26</v>
      </c>
      <c r="N36" s="3"/>
      <c r="O36" s="39"/>
      <c r="P36" s="3"/>
      <c r="Q36" s="39"/>
      <c r="R36" s="3"/>
      <c r="S36" s="18">
        <f t="shared" si="1"/>
        <v>319</v>
      </c>
      <c r="T36" s="3"/>
      <c r="U36" s="39"/>
      <c r="V36" s="3"/>
      <c r="W36" s="18">
        <f>IF(ISNUMBER(S36),S36,0)-IF(ISNUMBER(U36),U36,0)</f>
        <v>319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542</v>
      </c>
      <c r="H45" s="18"/>
      <c r="I45" s="21">
        <f>SUM(I22:I43)</f>
        <v>31</v>
      </c>
      <c r="J45" s="18"/>
      <c r="K45" s="21">
        <f>SUM(K23:K43)</f>
        <v>0</v>
      </c>
      <c r="L45" s="18"/>
      <c r="M45" s="21">
        <f>SUM(M22:M43)</f>
        <v>31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542</v>
      </c>
      <c r="T45" s="18"/>
      <c r="U45" s="21">
        <f>SUM(U22:U43)</f>
        <v>1</v>
      </c>
      <c r="V45" s="18"/>
      <c r="W45" s="21">
        <f>SUM(W22:W43)</f>
        <v>541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13">
      <selection activeCell="I39" sqref="I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12</v>
      </c>
      <c r="H23" s="3"/>
      <c r="I23" s="38"/>
      <c r="J23" s="3"/>
      <c r="K23" s="38"/>
      <c r="L23" s="3"/>
      <c r="M23" s="38"/>
      <c r="N23" s="3"/>
      <c r="O23" s="38">
        <v>1</v>
      </c>
      <c r="P23" s="3"/>
      <c r="Q23" s="38"/>
      <c r="R23" s="3"/>
      <c r="S23" s="18">
        <f>IF(ISNUMBER(G23),G23,0)+IF(ISNUMBER(I23),I23,0)-IF(ISNUMBER(M23),M23,0)+IF(ISNUMBER(O23),O23,0)-IF(ISNUMBER(Q23),Q23,0)+IF(ISNUMBER(K23),K23,0)</f>
        <v>13</v>
      </c>
      <c r="T23" s="3"/>
      <c r="U23" s="38"/>
      <c r="V23" s="3"/>
      <c r="W23" s="18">
        <f>IF(ISNUMBER(S23),S23,0)-IF(ISNUMBER(U23),U23,0)</f>
        <v>13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37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37</v>
      </c>
      <c r="T24" s="3"/>
      <c r="U24" s="39"/>
      <c r="V24" s="3"/>
      <c r="W24" s="18">
        <f aca="true" t="shared" si="0" ref="W24:W39">IF(ISNUMBER(S24),S24,0)-IF(ISNUMBER(U24),U24,0)</f>
        <v>37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17</v>
      </c>
      <c r="H25" s="3"/>
      <c r="I25" s="39"/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15</v>
      </c>
      <c r="T25" s="3"/>
      <c r="U25" s="39"/>
      <c r="V25" s="3"/>
      <c r="W25" s="18">
        <f t="shared" si="0"/>
        <v>15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/>
      <c r="V35" s="3"/>
      <c r="W35" s="18">
        <f t="shared" si="0"/>
        <v>28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391</v>
      </c>
      <c r="H36" s="3"/>
      <c r="I36" s="39"/>
      <c r="J36" s="3"/>
      <c r="K36" s="39"/>
      <c r="L36" s="3"/>
      <c r="M36" s="39">
        <v>29</v>
      </c>
      <c r="N36" s="3"/>
      <c r="O36" s="39"/>
      <c r="P36" s="3"/>
      <c r="Q36" s="39"/>
      <c r="R36" s="3"/>
      <c r="S36" s="18">
        <f t="shared" si="1"/>
        <v>362</v>
      </c>
      <c r="T36" s="3"/>
      <c r="U36" s="39"/>
      <c r="V36" s="3"/>
      <c r="W36" s="18">
        <f>IF(ISNUMBER(S36),S36,0)-IF(ISNUMBER(U36),U36,0)</f>
        <v>362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485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31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455</v>
      </c>
      <c r="T45" s="18"/>
      <c r="U45" s="21">
        <f>SUM(U22:U43)</f>
        <v>0</v>
      </c>
      <c r="V45" s="18"/>
      <c r="W45" s="21">
        <f>SUM(W22:W43)</f>
        <v>455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16">
      <selection activeCell="I39" sqref="I39"/>
    </sheetView>
  </sheetViews>
  <sheetFormatPr defaultColWidth="9.140625" defaultRowHeight="12.75"/>
  <cols>
    <col min="1" max="1" width="3.14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8.00390625" style="1" bestFit="1" customWidth="1"/>
    <col min="20" max="20" width="1.57421875" style="1" customWidth="1"/>
    <col min="21" max="21" width="5.140625" style="1" customWidth="1"/>
    <col min="22" max="22" width="1.57421875" style="1" customWidth="1"/>
    <col min="23" max="23" width="8.140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57</v>
      </c>
      <c r="H24" s="3"/>
      <c r="I24" s="39">
        <v>8</v>
      </c>
      <c r="J24" s="3"/>
      <c r="K24" s="39"/>
      <c r="L24" s="3"/>
      <c r="M24" s="39">
        <v>8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57</v>
      </c>
      <c r="T24" s="3"/>
      <c r="U24" s="39">
        <v>2</v>
      </c>
      <c r="V24" s="3"/>
      <c r="W24" s="18">
        <f aca="true" t="shared" si="0" ref="W24:W39">IF(ISNUMBER(S24),S24,0)-IF(ISNUMBER(U24),U24,0)</f>
        <v>55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26</v>
      </c>
      <c r="H25" s="3"/>
      <c r="I25" s="39">
        <v>3</v>
      </c>
      <c r="J25" s="3"/>
      <c r="K25" s="39"/>
      <c r="L25" s="3"/>
      <c r="M25" s="39">
        <v>16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</v>
      </c>
      <c r="T25" s="3"/>
      <c r="U25" s="39"/>
      <c r="V25" s="3"/>
      <c r="W25" s="18">
        <f t="shared" si="0"/>
        <v>13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93</v>
      </c>
      <c r="H36" s="3"/>
      <c r="I36" s="39"/>
      <c r="J36" s="3"/>
      <c r="K36" s="39"/>
      <c r="L36" s="3"/>
      <c r="M36" s="39">
        <v>15</v>
      </c>
      <c r="N36" s="3"/>
      <c r="O36" s="39"/>
      <c r="P36" s="3"/>
      <c r="Q36" s="39"/>
      <c r="R36" s="3"/>
      <c r="S36" s="18">
        <f t="shared" si="1"/>
        <v>78</v>
      </c>
      <c r="T36" s="3"/>
      <c r="U36" s="39">
        <v>1</v>
      </c>
      <c r="V36" s="3"/>
      <c r="W36" s="18">
        <f>IF(ISNUMBER(S36),S36,0)-IF(ISNUMBER(U36),U36,0)</f>
        <v>77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176</v>
      </c>
      <c r="H45" s="18"/>
      <c r="I45" s="21">
        <f>SUM(I22:I43)</f>
        <v>11</v>
      </c>
      <c r="J45" s="18"/>
      <c r="K45" s="21">
        <f>SUM(K23:K42)</f>
        <v>0</v>
      </c>
      <c r="L45" s="18"/>
      <c r="M45" s="21">
        <f>SUM(M22:M43)</f>
        <v>39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148</v>
      </c>
      <c r="T45" s="18"/>
      <c r="U45" s="21">
        <f>SUM(U22:U43)</f>
        <v>3</v>
      </c>
      <c r="V45" s="18"/>
      <c r="W45" s="21">
        <f>SUM(W22:W43)</f>
        <v>145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I39" sqref="I39"/>
    </sheetView>
  </sheetViews>
  <sheetFormatPr defaultColWidth="9.140625" defaultRowHeight="12.75"/>
  <cols>
    <col min="1" max="1" width="1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57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102</v>
      </c>
      <c r="H23" s="3"/>
      <c r="I23" s="38">
        <v>2</v>
      </c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100</v>
      </c>
      <c r="T23" s="3"/>
      <c r="U23" s="38"/>
      <c r="V23" s="3"/>
      <c r="W23" s="18">
        <f>IF(ISNUMBER(S23),S23,0)-IF(ISNUMBER(U23),U23,0)</f>
        <v>100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111</v>
      </c>
      <c r="H24" s="3"/>
      <c r="I24" s="39">
        <v>3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109</v>
      </c>
      <c r="T24" s="3"/>
      <c r="U24" s="39">
        <v>1</v>
      </c>
      <c r="V24" s="3"/>
      <c r="W24" s="18">
        <f aca="true" t="shared" si="0" ref="W24:W39">IF(ISNUMBER(S24),S24,0)-IF(ISNUMBER(U24),U24,0)</f>
        <v>108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118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120</v>
      </c>
      <c r="T25" s="3"/>
      <c r="U25" s="39"/>
      <c r="V25" s="3"/>
      <c r="W25" s="18">
        <f t="shared" si="0"/>
        <v>120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5</v>
      </c>
      <c r="H36" s="3"/>
      <c r="I36" s="39">
        <v>2</v>
      </c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5</v>
      </c>
      <c r="T36" s="3"/>
      <c r="U36" s="39"/>
      <c r="V36" s="3"/>
      <c r="W36" s="18">
        <f>IF(ISNUMBER(S36),S36,0)-IF(ISNUMBER(U36),U36,0)</f>
        <v>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5</v>
      </c>
      <c r="H37" s="3"/>
      <c r="I37" s="39"/>
      <c r="J37" s="3"/>
      <c r="K37" s="39"/>
      <c r="L37" s="3"/>
      <c r="M37" s="39">
        <v>2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</v>
      </c>
      <c r="T37" s="3"/>
      <c r="U37" s="39">
        <v>3</v>
      </c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424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15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420</v>
      </c>
      <c r="T45" s="18"/>
      <c r="U45" s="21">
        <f>SUM(U22:U43)</f>
        <v>8</v>
      </c>
      <c r="V45" s="18"/>
      <c r="W45" s="21">
        <f>SUM(W22:W43)</f>
        <v>412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3">
      <selection activeCell="I39" sqref="I39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57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421875" style="1" customWidth="1"/>
    <col min="13" max="13" width="5.57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7.0039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128</v>
      </c>
      <c r="H24" s="3"/>
      <c r="I24" s="39">
        <v>9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133</v>
      </c>
      <c r="T24" s="3"/>
      <c r="U24" s="39">
        <v>1</v>
      </c>
      <c r="V24" s="3"/>
      <c r="W24" s="18">
        <f aca="true" t="shared" si="0" ref="W24:W39">IF(ISNUMBER(S24),S24,0)-IF(ISNUMBER(U24),U24,0)</f>
        <v>132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137</v>
      </c>
      <c r="H25" s="3"/>
      <c r="I25" s="39">
        <v>6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138</v>
      </c>
      <c r="T25" s="3"/>
      <c r="U25" s="39"/>
      <c r="V25" s="3"/>
      <c r="W25" s="18">
        <f t="shared" si="0"/>
        <v>138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285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285</v>
      </c>
      <c r="T36" s="3"/>
      <c r="U36" s="39"/>
      <c r="V36" s="3"/>
      <c r="W36" s="18">
        <f>IF(ISNUMBER(S36),S36,0)-IF(ISNUMBER(U36),U36,0)</f>
        <v>285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1391</v>
      </c>
      <c r="H45" s="18"/>
      <c r="I45" s="21">
        <f>SUM(I22:I43)</f>
        <v>15</v>
      </c>
      <c r="J45" s="18"/>
      <c r="K45" s="21">
        <f>SUM(K23:K43)</f>
        <v>0</v>
      </c>
      <c r="L45" s="18"/>
      <c r="M45" s="21">
        <f>SUM(M22:M43)</f>
        <v>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1397</v>
      </c>
      <c r="T45" s="18"/>
      <c r="U45" s="21">
        <f>SUM(U22:U43)</f>
        <v>1</v>
      </c>
      <c r="V45" s="18"/>
      <c r="W45" s="21">
        <f>SUM(W22:W43)</f>
        <v>1396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16">
      <selection activeCell="I39" sqref="I39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140625" style="1" customWidth="1"/>
    <col min="6" max="6" width="1.574218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3.57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2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130</v>
      </c>
      <c r="H24" s="3"/>
      <c r="I24" s="39">
        <v>7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135</v>
      </c>
      <c r="T24" s="3"/>
      <c r="U24" s="39">
        <v>7</v>
      </c>
      <c r="V24" s="3"/>
      <c r="W24" s="18">
        <f aca="true" t="shared" si="0" ref="W24:W39">IF(ISNUMBER(S24),S24,0)-IF(ISNUMBER(U24),U24,0)</f>
        <v>128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69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69</v>
      </c>
      <c r="T25" s="3"/>
      <c r="U25" s="39"/>
      <c r="V25" s="3"/>
      <c r="W25" s="18">
        <f t="shared" si="0"/>
        <v>69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297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302</v>
      </c>
      <c r="T45" s="18"/>
      <c r="U45" s="21">
        <f>SUM(U22:U43)</f>
        <v>92</v>
      </c>
      <c r="V45" s="18"/>
      <c r="W45" s="21">
        <f>SUM(W22:W43)</f>
        <v>210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5">
      <selection activeCell="I39" sqref="I39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8.0039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6.8515625" style="1" customWidth="1"/>
    <col min="18" max="18" width="1.421875" style="1" customWidth="1"/>
    <col min="19" max="19" width="7.57421875" style="1" customWidth="1"/>
    <col min="20" max="20" width="1.57421875" style="1" customWidth="1"/>
    <col min="21" max="21" width="5.421875" style="1" bestFit="1" customWidth="1"/>
    <col min="22" max="22" width="1.851562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6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5</v>
      </c>
      <c r="T23" s="3"/>
      <c r="U23" s="38">
        <v>2</v>
      </c>
      <c r="V23" s="3"/>
      <c r="W23" s="18">
        <f>IF(ISNUMBER(S23),S23,0)-IF(ISNUMBER(U23),U23,0)</f>
        <v>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4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</v>
      </c>
      <c r="T24" s="3"/>
      <c r="U24" s="39"/>
      <c r="V24" s="3"/>
      <c r="W24" s="18">
        <f aca="true" t="shared" si="0" ref="W24:W39">IF(ISNUMBER(S24),S24,0)-IF(ISNUMBER(U24),U24,0)</f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89</v>
      </c>
      <c r="H25" s="3"/>
      <c r="I25" s="39">
        <v>2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87</v>
      </c>
      <c r="T25" s="3"/>
      <c r="U25" s="39"/>
      <c r="V25" s="3"/>
      <c r="W25" s="18">
        <f t="shared" si="0"/>
        <v>87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/>
      <c r="V31" s="3"/>
      <c r="W31" s="18">
        <f t="shared" si="0"/>
        <v>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1525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1525</v>
      </c>
      <c r="T34" s="3"/>
      <c r="U34" s="39"/>
      <c r="V34" s="3"/>
      <c r="W34" s="18">
        <f t="shared" si="0"/>
        <v>1525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30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</v>
      </c>
      <c r="T35" s="3"/>
      <c r="U35" s="39"/>
      <c r="V35" s="3"/>
      <c r="W35" s="18">
        <f t="shared" si="0"/>
        <v>30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460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460</v>
      </c>
      <c r="T36" s="3"/>
      <c r="U36" s="39"/>
      <c r="V36" s="3"/>
      <c r="W36" s="18">
        <f>IF(ISNUMBER(S36),S36,0)-IF(ISNUMBER(U36),U36,0)</f>
        <v>460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2115</v>
      </c>
      <c r="H45" s="18"/>
      <c r="I45" s="21">
        <f>SUM(I22:I43)</f>
        <v>2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2112</v>
      </c>
      <c r="T45" s="18"/>
      <c r="U45" s="21">
        <f>SUM(U22:U43)</f>
        <v>2</v>
      </c>
      <c r="V45" s="18"/>
      <c r="W45" s="21">
        <f>SUM(W22:W43)</f>
        <v>2110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9">
      <selection activeCell="A9" sqref="A1:IV16384"/>
    </sheetView>
  </sheetViews>
  <sheetFormatPr defaultColWidth="9.140625" defaultRowHeight="12.75"/>
  <cols>
    <col min="1" max="1" width="19.140625" style="58" customWidth="1"/>
    <col min="2" max="28" width="5.42187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Marzu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166</v>
      </c>
      <c r="C9" s="68" t="s">
        <v>127</v>
      </c>
      <c r="D9" s="68"/>
      <c r="E9" s="68" t="s">
        <v>197</v>
      </c>
      <c r="F9" s="68" t="s">
        <v>181</v>
      </c>
      <c r="G9" s="68" t="s">
        <v>184</v>
      </c>
      <c r="H9" s="68" t="s">
        <v>68</v>
      </c>
      <c r="I9" s="68" t="s">
        <v>149</v>
      </c>
      <c r="J9" s="68" t="s">
        <v>209</v>
      </c>
      <c r="K9" s="68" t="s">
        <v>198</v>
      </c>
      <c r="L9" s="68" t="s">
        <v>145</v>
      </c>
      <c r="M9" s="68" t="s">
        <v>169</v>
      </c>
      <c r="N9" s="68" t="s">
        <v>69</v>
      </c>
      <c r="O9" s="68" t="s">
        <v>150</v>
      </c>
      <c r="P9" s="68" t="s">
        <v>170</v>
      </c>
      <c r="Q9" s="128" t="s">
        <v>126</v>
      </c>
      <c r="R9" s="68" t="s">
        <v>210</v>
      </c>
      <c r="S9" s="68"/>
      <c r="T9" s="68" t="s">
        <v>152</v>
      </c>
      <c r="U9" s="128"/>
      <c r="V9" s="128" t="s">
        <v>159</v>
      </c>
      <c r="W9" s="121" t="s">
        <v>178</v>
      </c>
      <c r="X9" s="121" t="s">
        <v>199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9</v>
      </c>
      <c r="C10" s="78">
        <f>SUMIF('Vella G.'!$D$23:$D$43,A10,'Vella G.'!$I$23:$I$43)</f>
        <v>1</v>
      </c>
      <c r="D10" s="78">
        <f>SUMIF('Depasquale F.'!$D$23:$D$43,A10,'Depasquale F.'!$I$23:$I$43)</f>
        <v>0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0</v>
      </c>
      <c r="J10" s="78">
        <f>SUMIF('Nadine Lia'!$D$23:$D$43,A10,'Nadine Lia'!$I$23:$I$43)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0</v>
      </c>
      <c r="N10" s="78">
        <f>SUMIF('Clarke D.'!$D$23:$D$43,A10,'Clarke D.'!$I$23:$I$43)</f>
        <v>2</v>
      </c>
      <c r="O10" s="78">
        <f>SUMIF('Farrugia I.'!$D$23:$D$43,A10,'Farrugia I.'!$I$23:$I$43)</f>
        <v>0</v>
      </c>
      <c r="P10" s="78">
        <f>SUMIF('M. Vella'!$D$23:$D$43,A10,'M. Vella'!$I$23:$I$43)</f>
        <v>1</v>
      </c>
      <c r="Q10" s="78">
        <f>SUMIF('Stafrace Zammit C.'!$D$23:$D$43,A10,'Stafrace Zammit C.'!$I$23:$I$43)</f>
        <v>0</v>
      </c>
      <c r="R10" s="78">
        <f>SUMIF('Victor George Axiaq'!$D$23:$D$43,A10,'Victor George Axiaq'!$I$23:$I$43)</f>
        <v>0</v>
      </c>
      <c r="S10" s="78">
        <f>SUMIF('mag. 3'!$D$23:$D$43,A10,'mag. 3'!$I$23:$I$43)</f>
        <v>0</v>
      </c>
      <c r="T10" s="78">
        <f>SUMIF('Galea Sciberras N.'!$D$23:$D$43,A10,'Galea Sciberras N.'!$I$23:$I$43)</f>
        <v>0</v>
      </c>
      <c r="U10" s="78">
        <f>SUMIF('Bugeja A.'!$D$23:$D$43,A10,'Bugeja A.'!$I$23:$I$43)</f>
        <v>0</v>
      </c>
      <c r="V10" s="78">
        <f>SUMIF('Galea C.'!$D$23:$D$43,A10,'Galea C.'!$I$23:$I$43)</f>
        <v>7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1</v>
      </c>
      <c r="Y10" s="80">
        <f aca="true" t="shared" si="0" ref="Y10:Y30">SUM(B10:X10)</f>
        <v>21</v>
      </c>
      <c r="Z10" s="131">
        <f aca="true" t="shared" si="1" ref="Z10:Z26">Y10/$Y$31</f>
        <v>0.03853211009174312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2</v>
      </c>
      <c r="D11" s="79">
        <f>SUMIF('Depasquale F.'!$D$23:$D$43,A11,'Depasquale F.'!$I$23:$I$43)</f>
        <v>0</v>
      </c>
      <c r="E11" s="79">
        <f>SUMIF('Astrid-May Grima'!$D$23:$D$43,A11,'Astrid-May Grima'!$I$23:$I$43)</f>
        <v>7</v>
      </c>
      <c r="F11" s="79">
        <f>SUMIF('Farrugia Frendo C.'!$D$23:$D$43,A11,'Farrugia Frendo C.'!$I$23:$I$43)</f>
        <v>3</v>
      </c>
      <c r="G11" s="79">
        <f>SUMIF('Micallef Stafrace Y.'!$D$23:$D$43,A11,'Micallef Stafrace Y.'!$I$23:$I$43)</f>
        <v>3</v>
      </c>
      <c r="H11" s="79">
        <f>SUMIF('Demicoli A.'!$D$23:$D$43,A11,'Demicoli A.'!$I$23:$I$43)</f>
        <v>6</v>
      </c>
      <c r="I11" s="79">
        <f>SUMIF('Farrugia M.'!$D$23:$D$43,A11,'Farrugia M.'!$I$23:$I$43)</f>
        <v>6</v>
      </c>
      <c r="J11" s="79">
        <f>SUMIF('Nadine Lia'!$D$23:$D$43,A11,'Nadine Lia'!$I$23:$I$43)</f>
        <v>3</v>
      </c>
      <c r="K11" s="79">
        <f>SUMIF('Simone Grech'!$D$23:$D$43,A11,'Simone Grech'!$I$23:$I$43)</f>
        <v>0</v>
      </c>
      <c r="L11" s="79">
        <f>SUMIF('Camilleri N.'!$D$23:$D$43,A11,'Camilleri N.'!$I$23:$I$43)</f>
        <v>3</v>
      </c>
      <c r="M11" s="79">
        <f>SUMIF('J. Mifsud'!$D$23:$D$43,A11,'J. Mifsud'!$I$23:$I$43)</f>
        <v>8</v>
      </c>
      <c r="N11" s="79">
        <f>SUMIF('Clarke D.'!$D$23:$D$43,A11,'Clarke D.'!$I$23:$I$43)</f>
        <v>3</v>
      </c>
      <c r="O11" s="79">
        <f>SUMIF('Farrugia I.'!$D$23:$D$43,A11,'Farrugia I.'!$I$23:$I$43)</f>
        <v>9</v>
      </c>
      <c r="P11" s="79">
        <f>SUMIF('M. Vella'!$D$23:$D$43,A11,'M. Vella'!$I$23:$I$43)</f>
        <v>7</v>
      </c>
      <c r="Q11" s="79">
        <f>SUMIF('Stafrace Zammit C.'!$D$23:$D$43,A11,'Stafrace Zammit C.'!$I$23:$I$43)</f>
        <v>9</v>
      </c>
      <c r="R11" s="79">
        <f>SUMIF('Victor George Axiaq'!$D$23:$D$43,A11,'Victor George Axiaq'!$I$23:$I$43)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10</v>
      </c>
      <c r="U11" s="79">
        <f>SUMIF('Bugeja A.'!$D$23:$D$43,A11,'Bugeja A.'!$I$23:$I$43)</f>
        <v>0</v>
      </c>
      <c r="V11" s="79">
        <f>SUMIF('Galea C.'!$D$23:$D$43,A11,'Galea C.'!$I$23:$I$43)</f>
        <v>7</v>
      </c>
      <c r="W11" s="79">
        <f>SUMIF('Frendo Dimech D.'!$D$23:$D$43,A11,'Frendo Dimech D.'!$I$23:$I$43)</f>
        <v>6</v>
      </c>
      <c r="X11" s="79">
        <f>SUMIF('Rachel Montebello'!$D$23:$D$43,A11,'Rachel Montebello'!$I$23:$I$43)</f>
        <v>7</v>
      </c>
      <c r="Y11" s="86">
        <f t="shared" si="0"/>
        <v>99</v>
      </c>
      <c r="Z11" s="134">
        <f t="shared" si="1"/>
        <v>0.181651376146789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2</v>
      </c>
      <c r="C12" s="92">
        <f>SUMIF('Vella G.'!$D$23:$D$43,A12,'Vella G.'!$I$23:$I$43)</f>
        <v>2</v>
      </c>
      <c r="D12" s="92">
        <f>SUMIF('Depasquale F.'!$D$23:$D$43,A12,'Depasquale F.'!$I$23:$I$43)</f>
        <v>0</v>
      </c>
      <c r="E12" s="92">
        <f>SUMIF('Astrid-May Grima'!$D$23:$D$43,A12,'Astrid-May Grima'!$I$23:$I$43)</f>
        <v>0</v>
      </c>
      <c r="F12" s="92">
        <f>SUMIF('Farrugia Frendo C.'!$D$23:$D$43,A12,'Farrugia Frendo C.'!$I$23:$I$43)</f>
        <v>5</v>
      </c>
      <c r="G12" s="92">
        <f>SUMIF('Micallef Stafrace Y.'!$D$23:$D$43,A12,'Micallef Stafrace Y.'!$I$23:$I$43)</f>
        <v>4</v>
      </c>
      <c r="H12" s="92">
        <f>SUMIF('Demicoli A.'!$D$23:$D$43,A12,'Demicoli A.'!$I$23:$I$43)</f>
        <v>1</v>
      </c>
      <c r="I12" s="92">
        <f>SUMIF('Farrugia M.'!$D$23:$D$43,A12,'Farrugia M.'!$I$23:$I$43)</f>
        <v>3</v>
      </c>
      <c r="J12" s="92">
        <f>SUMIF('Nadine Lia'!$D$23:$D$43,A12,'Nadine Lia'!$I$23:$I$43)</f>
        <v>7</v>
      </c>
      <c r="K12" s="92">
        <f>SUMIF('Simone Grech'!$D$23:$D$43,A12,'Simone Grech'!$I$23:$I$43)</f>
        <v>0</v>
      </c>
      <c r="L12" s="92">
        <f>SUMIF('Camilleri N.'!$D$23:$D$43,A12,'Camilleri N.'!$I$23:$I$43)</f>
        <v>4</v>
      </c>
      <c r="M12" s="92">
        <f>SUMIF('J. Mifsud'!$D$23:$D$43,A12,'J. Mifsud'!$I$23:$I$43)</f>
        <v>3</v>
      </c>
      <c r="N12" s="92">
        <f>SUMIF('Clarke D.'!$D$23:$D$43,A12,'Clarke D.'!$I$23:$I$43)</f>
        <v>4</v>
      </c>
      <c r="O12" s="92">
        <f>SUMIF('Farrugia I.'!$D$23:$D$43,A12,'Farrugia I.'!$I$23:$I$43)</f>
        <v>6</v>
      </c>
      <c r="P12" s="92">
        <f>SUMIF('M. Vella'!$D$23:$D$43,A12,'M. Vella'!$I$23:$I$43)</f>
        <v>0</v>
      </c>
      <c r="Q12" s="92">
        <f>SUMIF('Stafrace Zammit C.'!$D$23:$D$43,A12,'Stafrace Zammit C.'!$I$23:$I$43)</f>
        <v>6</v>
      </c>
      <c r="R12" s="92">
        <f>SUMIF('Victor George Axiaq'!$D$23:$D$43,A12,'Victor George Axiaq'!$I$23:$I$43)</f>
        <v>2</v>
      </c>
      <c r="S12" s="92">
        <f>SUMIF('mag. 3'!$D$23:$D$43,A12,'mag. 3'!$I$23:$I$43)</f>
        <v>0</v>
      </c>
      <c r="T12" s="92">
        <f>SUMIF('Galea Sciberras N.'!$D$23:$D$43,A12,'Galea Sciberras N.'!$I$23:$I$43)</f>
        <v>6</v>
      </c>
      <c r="U12" s="92">
        <f>SUMIF('Bugeja A.'!$D$23:$D$43,A12,'Bugeja A.'!$I$23:$I$43)</f>
        <v>0</v>
      </c>
      <c r="V12" s="92">
        <f>SUMIF('Galea C.'!$D$23:$D$43,A12,'Galea C.'!$I$23:$I$43)</f>
        <v>1</v>
      </c>
      <c r="W12" s="79">
        <f>SUMIF('Frendo Dimech D.'!$D$23:$D$43,A12,'Frendo Dimech D.'!$I$23:$I$43)</f>
        <v>3</v>
      </c>
      <c r="X12" s="92">
        <f>SUMIF('Rachel Montebello'!$D$23:$D$43,A12,'Rachel Montebello'!$I$23:$I$43)</f>
        <v>6</v>
      </c>
      <c r="Y12" s="94">
        <f t="shared" si="0"/>
        <v>65</v>
      </c>
      <c r="Z12" s="137">
        <f t="shared" si="1"/>
        <v>0.11926605504587157</v>
      </c>
      <c r="AA12" s="138">
        <f>SUM(Y10:Y12)</f>
        <v>185</v>
      </c>
      <c r="AB12" s="97">
        <f>AA12/$Y$31</f>
        <v>0.3394495412844037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SUMIF('Nadine Lia'!$D$23:$D$43,A13,'Nadine Lia'!$I$23:$I$43)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SUMIF('Victor George Axiaq'!$D$23:$D$43,A13,'Victor George Axiaq'!$I$23:$I$43)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70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SUMIF('Nadine Lia'!$D$23:$D$43,A14,'Nadine Lia'!$I$23:$I$43)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SUMIF('Victor George Axiaq'!$D$23:$D$43,A14,'Victor George Axiaq'!$I$23:$I$43)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0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SUMIF('Nadine Lia'!$D$23:$D$43,A15,'Nadine Lia'!$I$23:$I$43)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SUMIF('Victor George Axiaq'!$D$23:$D$43,A15,'Victor George Axiaq'!$I$23:$I$43)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0</v>
      </c>
      <c r="Z15" s="137">
        <f t="shared" si="1"/>
        <v>0</v>
      </c>
      <c r="AA15" s="138">
        <f>SUM(Y13:Y15)</f>
        <v>0</v>
      </c>
      <c r="AB15" s="97">
        <f>AA15/$Y$31</f>
        <v>0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SUMIF('Nadine Lia'!$D$23:$D$43,A16,'Nadine Lia'!$I$23:$I$43)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0</v>
      </c>
      <c r="R16" s="78">
        <f>SUMIF('Victor George Axiaq'!$D$23:$D$43,A16,'Victor George Axiaq'!$I$23:$I$43)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0</v>
      </c>
      <c r="Z16" s="131">
        <f t="shared" si="1"/>
        <v>0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SUMIF('Nadine Lia'!$D$23:$D$43,A17,'Nadine Lia'!$I$23:$I$43)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SUMIF('Victor George Axiaq'!$D$23:$D$43,A17,'Victor George Axiaq'!$I$23:$I$43)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0</v>
      </c>
      <c r="X17" s="79">
        <f>SUMIF('Rachel Montebello'!$D$23:$D$43,A17,'Rachel Montebello'!$I$23:$I$43)</f>
        <v>0</v>
      </c>
      <c r="Y17" s="86">
        <f t="shared" si="0"/>
        <v>0</v>
      </c>
      <c r="Z17" s="134">
        <f t="shared" si="1"/>
        <v>0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SUMIF('Nadine Lia'!$D$23:$D$43,A18,'Nadine Lia'!$I$23:$I$43)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0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SUMIF('Victor George Axiaq'!$D$23:$D$43,A18,'Victor George Axiaq'!$I$23:$I$43)</f>
        <v>0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0</v>
      </c>
      <c r="X18" s="79">
        <f>SUMIF('Rachel Montebello'!$D$23:$D$43,A18,'Rachel Montebello'!$I$23:$I$43)</f>
        <v>0</v>
      </c>
      <c r="Y18" s="86">
        <f t="shared" si="0"/>
        <v>0</v>
      </c>
      <c r="Z18" s="134">
        <f t="shared" si="1"/>
        <v>0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33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SUMIF('Nadine Lia'!$D$23:$D$43,A19,'Nadine Lia'!$I$23:$I$43)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SUMIF('Victor George Axiaq'!$D$23:$D$43,A19,'Victor George Axiaq'!$I$23:$I$43)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33</v>
      </c>
      <c r="Z19" s="134">
        <f t="shared" si="1"/>
        <v>0.060550458715596334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SUMIF('Nadine Lia'!$D$23:$D$43,A20,'Nadine Lia'!$I$23:$I$43)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SUMIF('Victor George Axiaq'!$D$23:$D$43,A20,'Victor George Axiaq'!$I$23:$I$43)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33</v>
      </c>
      <c r="AB20" s="97">
        <f>AA20/$Y$31</f>
        <v>0.060550458715596334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0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SUMIF('Nadine Lia'!$D$23:$D$43,A21,'Nadine Lia'!$I$23:$I$43)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SUMIF('Victor George Axiaq'!$D$23:$D$43,A21,'Victor George Axiaq'!$I$23:$I$43)</f>
        <v>0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0</v>
      </c>
      <c r="Z21" s="131">
        <f t="shared" si="1"/>
        <v>0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13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SUMIF('Nadine Lia'!$D$23:$D$43,A22,'Nadine Lia'!$I$23:$I$43)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SUMIF('Victor George Axiaq'!$D$23:$D$43,A22,'Victor George Axiaq'!$I$23:$I$43)</f>
        <v>0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13</v>
      </c>
      <c r="Z22" s="137">
        <f t="shared" si="1"/>
        <v>0.023853211009174313</v>
      </c>
      <c r="AA22" s="138">
        <f>SUM(Y21:Y22)</f>
        <v>13</v>
      </c>
      <c r="AB22" s="97">
        <f aca="true" t="shared" si="2" ref="AB22:AB30">AA22/$Y$31</f>
        <v>0.023853211009174313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5</v>
      </c>
      <c r="G23" s="99">
        <f>SUMIF('Micallef Stafrace Y.'!$D$23:$D$43,A23,'Micallef Stafrace Y.'!$I$23:$I$43)</f>
        <v>9</v>
      </c>
      <c r="H23" s="99">
        <f>SUMIF('Demicoli A.'!$D$23:$D$43,A23,'Demicoli A.'!$I$23:$I$43)</f>
        <v>18</v>
      </c>
      <c r="I23" s="99">
        <f>SUMIF('Farrugia M.'!$D$23:$D$43,A23,'Farrugia M.'!$I$23:$I$43)</f>
        <v>0</v>
      </c>
      <c r="J23" s="99">
        <f>SUMIF('Nadine Lia'!$D$23:$D$43,A23,'Nadine Lia'!$I$23:$I$43)</f>
        <v>21</v>
      </c>
      <c r="K23" s="99">
        <f>SUMIF('Simone Grech'!$D$23:$D$43,A23,'Simone Grech'!$I$23:$I$43)</f>
        <v>0</v>
      </c>
      <c r="L23" s="99">
        <f>SUMIF('Camilleri N.'!$D$23:$D$43,A23,'Camilleri N.'!$I$23:$I$43)</f>
        <v>0</v>
      </c>
      <c r="M23" s="99">
        <f>SUMIF('J. Mifsud'!$D$23:$D$43,A23,'J. Mifsud'!$I$23:$I$43)</f>
        <v>0</v>
      </c>
      <c r="N23" s="99">
        <f>SUMIF('Clarke D.'!$D$23:$D$43,A23,'Clarke D.'!$I$23:$I$43)</f>
        <v>2</v>
      </c>
      <c r="O23" s="99">
        <f>SUMIF('Farrugia I.'!$D$23:$D$43,A23,'Farrugia I.'!$I$23:$I$43)</f>
        <v>0</v>
      </c>
      <c r="P23" s="99">
        <f>SUMIF('M. Vella'!$D$23:$D$43,A23,'M. Vella'!$I$23:$I$43)</f>
        <v>0</v>
      </c>
      <c r="Q23" s="99">
        <f>SUMIF('Stafrace Zammit C.'!$D$23:$D$43,A23,'Stafrace Zammit C.'!$I$23:$I$43)</f>
        <v>18</v>
      </c>
      <c r="R23" s="99">
        <f>SUMIF('Victor George Axiaq'!$D$23:$D$43,A23,'Victor George Axiaq'!$I$23:$I$43)</f>
        <v>0</v>
      </c>
      <c r="S23" s="99">
        <f>SUMIF('mag. 3'!$D$23:$D$43,A23,'mag. 3'!$I$23:$I$43)</f>
        <v>0</v>
      </c>
      <c r="T23" s="99">
        <f>SUMIF('Galea Sciberras N.'!$D$23:$D$43,A23,'Galea Sciberras N.'!$I$23:$I$43)</f>
        <v>1</v>
      </c>
      <c r="U23" s="99">
        <f>SUMIF('Bugeja A.'!$D$23:$D$43,A23,'Bugeja A.'!$I$23:$I$43)</f>
        <v>0</v>
      </c>
      <c r="V23" s="99">
        <f>SUMIF('Galea C.'!$D$23:$D$43,A23,'Galea C.'!$I$23:$I$43)</f>
        <v>50</v>
      </c>
      <c r="W23" s="78">
        <f>SUMIF('Frendo Dimech D.'!$D$23:$D$43,A23,'Frendo Dimech D.'!$I$23:$I$43)</f>
        <v>34</v>
      </c>
      <c r="X23" s="99">
        <f>SUMIF('Rachel Montebello'!$D$23:$D$43,A23,'Rachel Montebello'!$I$23:$I$43)</f>
        <v>0</v>
      </c>
      <c r="Y23" s="105">
        <f t="shared" si="0"/>
        <v>158</v>
      </c>
      <c r="Z23" s="106">
        <f t="shared" si="1"/>
        <v>0.28990825688073396</v>
      </c>
      <c r="AA23" s="139">
        <f aca="true" t="shared" si="3" ref="AA23:AA30">SUM(Y23)</f>
        <v>158</v>
      </c>
      <c r="AB23" s="103">
        <f t="shared" si="2"/>
        <v>0.28990825688073396</v>
      </c>
    </row>
    <row r="24" spans="1:28" ht="15.75" customHeight="1">
      <c r="A24" s="130" t="s">
        <v>62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0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SUMIF('Nadine Lia'!$D$23:$D$43,A24,'Nadine Lia'!$I$23:$I$43)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SUMIF('Victor George Axiaq'!$D$23:$D$43,A24,'Victor George Axiaq'!$I$23:$I$43)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0</v>
      </c>
      <c r="Z24" s="106">
        <f t="shared" si="1"/>
        <v>0</v>
      </c>
      <c r="AA24" s="139">
        <f t="shared" si="3"/>
        <v>0</v>
      </c>
      <c r="AB24" s="103">
        <f t="shared" si="2"/>
        <v>0</v>
      </c>
    </row>
    <row r="25" spans="1:28" ht="15.75" customHeight="1">
      <c r="A25" s="130" t="s">
        <v>63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0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SUMIF('Nadine Lia'!$D$23:$D$43,A25,'Nadine Lia'!$I$23:$I$43)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SUMIF('Victor George Axiaq'!$D$23:$D$43,A25,'Victor George Axiaq'!$I$23:$I$43)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0</v>
      </c>
      <c r="Z25" s="106">
        <f t="shared" si="1"/>
        <v>0</v>
      </c>
      <c r="AA25" s="139">
        <f t="shared" si="3"/>
        <v>0</v>
      </c>
      <c r="AB25" s="103">
        <f t="shared" si="2"/>
        <v>0</v>
      </c>
    </row>
    <row r="26" spans="1:28" ht="15.75" customHeight="1">
      <c r="A26" s="130" t="s">
        <v>64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153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SUMIF('Nadine Lia'!$D$23:$D$43,A26,'Nadine Lia'!$I$23:$I$43)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SUMIF('Victor George Axiaq'!$D$23:$D$43,A26,'Victor George Axiaq'!$I$23:$I$43)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153</v>
      </c>
      <c r="Z26" s="106">
        <f t="shared" si="1"/>
        <v>0.28073394495412846</v>
      </c>
      <c r="AA26" s="139">
        <f t="shared" si="3"/>
        <v>153</v>
      </c>
      <c r="AB26" s="103">
        <f t="shared" si="2"/>
        <v>0.28073394495412846</v>
      </c>
    </row>
    <row r="27" spans="1:28" ht="15.75" customHeight="1">
      <c r="A27" s="140" t="s">
        <v>129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SUMIF('Nadine Lia'!$D$23:$D$43,A27,'Nadine Lia'!$I$23:$I$43)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0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1</v>
      </c>
      <c r="R27" s="99">
        <f>SUMIF('Victor George Axiaq'!$D$23:$D$43,A27,'Victor George Axiaq'!$I$23:$I$43)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0</v>
      </c>
      <c r="W27" s="78">
        <f>SUMIF('Frendo Dimech D.'!$D$23:$D$43,A27,'Frendo Dimech D.'!$I$23:$I$43)</f>
        <v>2</v>
      </c>
      <c r="X27" s="99">
        <f>SUMIF('Rachel Montebello'!$D$23:$D$43,A27,'Rachel Montebello'!$I$23:$I$43)</f>
        <v>0</v>
      </c>
      <c r="Y27" s="105">
        <f t="shared" si="0"/>
        <v>3</v>
      </c>
      <c r="Z27" s="106">
        <f>Y27/$Y$31</f>
        <v>0.005504587155963303</v>
      </c>
      <c r="AA27" s="139">
        <f t="shared" si="3"/>
        <v>3</v>
      </c>
      <c r="AB27" s="103">
        <f t="shared" si="2"/>
        <v>0.005504587155963303</v>
      </c>
    </row>
    <row r="28" spans="1:28" ht="15.75" customHeight="1">
      <c r="A28" s="140" t="s">
        <v>215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SUMIF('Nadine Lia'!$D$23:$D$43,A28,'Nadine Lia'!$I$23:$I$43)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SUMIF('Victor George Axiaq'!$D$23:$D$43,A28,'Victor George Axiaq'!$I$23:$I$43)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130</v>
      </c>
      <c r="B29" s="98">
        <f>SUMIF('J. Demicoli'!$D$23:$D$43,A29,'J. Demicoli'!$I$23:$I$43)</f>
        <v>0</v>
      </c>
      <c r="C29" s="99">
        <f>SUMIF('Vella G.'!$D$23:$D$43,A29,'Vella G.'!$I$23:$I$43)</f>
        <v>0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0</v>
      </c>
      <c r="J29" s="99">
        <f>SUMIF('Nadine Lia'!$D$23:$D$43,A29,'Nadine Lia'!$I$23:$I$43)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0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SUMIF('Victor George Axiaq'!$D$23:$D$43,A29,'Victor George Axiaq'!$I$23:$I$43)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0</v>
      </c>
      <c r="Y29" s="105">
        <f t="shared" si="0"/>
        <v>0</v>
      </c>
      <c r="Z29" s="106">
        <f>Y29/$Y$31</f>
        <v>0</v>
      </c>
      <c r="AA29" s="139">
        <f t="shared" si="3"/>
        <v>0</v>
      </c>
      <c r="AB29" s="103">
        <f t="shared" si="2"/>
        <v>0</v>
      </c>
    </row>
    <row r="30" spans="1:28" ht="15.75" customHeight="1" thickBot="1">
      <c r="A30" s="130" t="s">
        <v>131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SUMIF('Nadine Lia'!$D$23:$D$43,A30,'Nadine Lia'!$I$23:$I$43)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0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SUMIF('Victor George Axiaq'!$D$23:$D$43,A30,'Victor George Axiaq'!$I$23:$I$43)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0</v>
      </c>
      <c r="Z30" s="106">
        <f>Y30/$Y$31</f>
        <v>0</v>
      </c>
      <c r="AA30" s="139">
        <f t="shared" si="3"/>
        <v>0</v>
      </c>
      <c r="AB30" s="103">
        <f t="shared" si="2"/>
        <v>0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11</v>
      </c>
      <c r="C31" s="111">
        <f t="shared" si="4"/>
        <v>5</v>
      </c>
      <c r="D31" s="111">
        <f t="shared" si="4"/>
        <v>0</v>
      </c>
      <c r="E31" s="111">
        <f t="shared" si="4"/>
        <v>193</v>
      </c>
      <c r="F31" s="111">
        <f t="shared" si="4"/>
        <v>13</v>
      </c>
      <c r="G31" s="111">
        <f t="shared" si="4"/>
        <v>29</v>
      </c>
      <c r="H31" s="111">
        <f t="shared" si="4"/>
        <v>25</v>
      </c>
      <c r="I31" s="111">
        <f t="shared" si="4"/>
        <v>9</v>
      </c>
      <c r="J31" s="111">
        <f t="shared" si="4"/>
        <v>31</v>
      </c>
      <c r="K31" s="111">
        <f t="shared" si="4"/>
        <v>0</v>
      </c>
      <c r="L31" s="111">
        <f t="shared" si="4"/>
        <v>7</v>
      </c>
      <c r="M31" s="111">
        <f t="shared" si="4"/>
        <v>11</v>
      </c>
      <c r="N31" s="111">
        <f t="shared" si="4"/>
        <v>11</v>
      </c>
      <c r="O31" s="111">
        <f t="shared" si="4"/>
        <v>15</v>
      </c>
      <c r="P31" s="111">
        <f t="shared" si="4"/>
        <v>8</v>
      </c>
      <c r="Q31" s="111">
        <f t="shared" si="4"/>
        <v>34</v>
      </c>
      <c r="R31" s="111">
        <f t="shared" si="4"/>
        <v>2</v>
      </c>
      <c r="S31" s="111">
        <f t="shared" si="4"/>
        <v>0</v>
      </c>
      <c r="T31" s="111">
        <f t="shared" si="4"/>
        <v>17</v>
      </c>
      <c r="U31" s="111">
        <f>SUM(U10:U30)</f>
        <v>0</v>
      </c>
      <c r="V31" s="111">
        <f>SUM(V10:V30)</f>
        <v>65</v>
      </c>
      <c r="W31" s="111">
        <f>SUM(W10:W30)</f>
        <v>45</v>
      </c>
      <c r="X31" s="111">
        <f>SUM(X10:X30)</f>
        <v>14</v>
      </c>
      <c r="Y31" s="144">
        <f>SUM(Y10:Y30)</f>
        <v>545</v>
      </c>
      <c r="Z31" s="113"/>
      <c r="AA31" s="114"/>
      <c r="AB31" s="115"/>
    </row>
    <row r="32" spans="2:28" ht="13.5" customHeight="1" thickBot="1">
      <c r="B32" s="117">
        <f>B31/Y31</f>
        <v>0.02018348623853211</v>
      </c>
      <c r="C32" s="118">
        <f>C31/Y31</f>
        <v>0.009174311926605505</v>
      </c>
      <c r="D32" s="118">
        <f>D31/Y31</f>
        <v>0</v>
      </c>
      <c r="E32" s="118">
        <f>E31/Y31</f>
        <v>0.3541284403669725</v>
      </c>
      <c r="F32" s="118">
        <f>F31/Y31</f>
        <v>0.023853211009174313</v>
      </c>
      <c r="G32" s="118">
        <f>G31/Y31</f>
        <v>0.05321100917431193</v>
      </c>
      <c r="H32" s="118">
        <f>H31/Y31</f>
        <v>0.045871559633027525</v>
      </c>
      <c r="I32" s="118">
        <f>I31/Y31</f>
        <v>0.01651376146788991</v>
      </c>
      <c r="J32" s="118">
        <f>J31/Y31</f>
        <v>0.05688073394495413</v>
      </c>
      <c r="K32" s="118">
        <f>K31/Y31</f>
        <v>0</v>
      </c>
      <c r="L32" s="118">
        <f>L31/Y31</f>
        <v>0.012844036697247707</v>
      </c>
      <c r="M32" s="118">
        <f>M31/Y31</f>
        <v>0.02018348623853211</v>
      </c>
      <c r="N32" s="118">
        <f>N31/Y31</f>
        <v>0.02018348623853211</v>
      </c>
      <c r="O32" s="118">
        <f>O31/Y31</f>
        <v>0.027522935779816515</v>
      </c>
      <c r="P32" s="118">
        <f>P31/Y31</f>
        <v>0.014678899082568808</v>
      </c>
      <c r="Q32" s="118">
        <f>Q31/Y31</f>
        <v>0.062385321100917435</v>
      </c>
      <c r="R32" s="118">
        <f>R31/Y31</f>
        <v>0.003669724770642202</v>
      </c>
      <c r="S32" s="118">
        <f>S31/Y31</f>
        <v>0</v>
      </c>
      <c r="T32" s="118">
        <f>T31/Y31</f>
        <v>0.031192660550458717</v>
      </c>
      <c r="U32" s="118">
        <f>U31/Y31</f>
        <v>0</v>
      </c>
      <c r="V32" s="118">
        <f>V31/Y31</f>
        <v>0.11926605504587157</v>
      </c>
      <c r="W32" s="118">
        <f>W31/Y31</f>
        <v>0.08256880733944955</v>
      </c>
      <c r="X32" s="119">
        <f>X31/Y31</f>
        <v>0.025688073394495414</v>
      </c>
      <c r="Y32" s="14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8515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421875" style="1" customWidth="1"/>
    <col min="19" max="19" width="4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3">
      <selection activeCell="I39" sqref="I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277</v>
      </c>
      <c r="H24" s="3"/>
      <c r="I24" s="39">
        <v>9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279</v>
      </c>
      <c r="T24" s="3"/>
      <c r="U24" s="39">
        <v>21</v>
      </c>
      <c r="V24" s="3"/>
      <c r="W24" s="18">
        <f aca="true" t="shared" si="0" ref="W24:W39">IF(ISNUMBER(S24),S24,0)-IF(ISNUMBER(U24),U24,0)</f>
        <v>258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82</v>
      </c>
      <c r="H25" s="3"/>
      <c r="I25" s="39">
        <v>6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80</v>
      </c>
      <c r="T25" s="3"/>
      <c r="U25" s="39"/>
      <c r="V25" s="3"/>
      <c r="W25" s="18">
        <f t="shared" si="0"/>
        <v>80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105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105</v>
      </c>
      <c r="T29" s="3"/>
      <c r="U29" s="39">
        <v>6</v>
      </c>
      <c r="V29" s="3"/>
      <c r="W29" s="18">
        <f t="shared" si="0"/>
        <v>99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26</v>
      </c>
      <c r="T35" s="3"/>
      <c r="U35" s="39">
        <v>21</v>
      </c>
      <c r="V35" s="3"/>
      <c r="W35" s="18">
        <f t="shared" si="0"/>
        <v>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632</v>
      </c>
      <c r="H36" s="3"/>
      <c r="I36" s="39">
        <v>18</v>
      </c>
      <c r="J36" s="3"/>
      <c r="K36" s="39"/>
      <c r="L36" s="3"/>
      <c r="M36" s="39">
        <v>20</v>
      </c>
      <c r="N36" s="3"/>
      <c r="O36" s="39"/>
      <c r="P36" s="3"/>
      <c r="Q36" s="39"/>
      <c r="R36" s="3"/>
      <c r="S36" s="18">
        <f t="shared" si="1"/>
        <v>630</v>
      </c>
      <c r="T36" s="3"/>
      <c r="U36" s="39">
        <v>95</v>
      </c>
      <c r="V36" s="3"/>
      <c r="W36" s="18">
        <f>IF(ISNUMBER(S36),S36,0)-IF(ISNUMBER(U36),U36,0)</f>
        <v>535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1</v>
      </c>
      <c r="H40" s="3"/>
      <c r="I40" s="39">
        <v>1</v>
      </c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1"/>
        <v>1</v>
      </c>
      <c r="T40" s="3"/>
      <c r="U40" s="39"/>
      <c r="V40" s="3"/>
      <c r="W40" s="18">
        <f>IF(ISNUMBER(S40),S40,0)-IF(ISNUMBER(U40),U40,0)</f>
        <v>1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1125</v>
      </c>
      <c r="H45" s="18"/>
      <c r="I45" s="21">
        <f>SUM(I23:I43)</f>
        <v>34</v>
      </c>
      <c r="J45" s="18"/>
      <c r="K45" s="21">
        <f>SUM(K23:K43)</f>
        <v>0</v>
      </c>
      <c r="L45" s="18"/>
      <c r="M45" s="21">
        <f>SUM(M23:M43)</f>
        <v>36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1123</v>
      </c>
      <c r="T45" s="18"/>
      <c r="U45" s="21">
        <f>SUM(U23:U43)</f>
        <v>144</v>
      </c>
      <c r="V45" s="18"/>
      <c r="W45" s="21">
        <f>SUM(W23:W43)</f>
        <v>979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">
      <selection activeCell="I39" sqref="I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257</v>
      </c>
      <c r="H24" s="3"/>
      <c r="I24" s="39">
        <v>3</v>
      </c>
      <c r="J24" s="3"/>
      <c r="K24" s="39"/>
      <c r="L24" s="3"/>
      <c r="M24" s="39">
        <v>4</v>
      </c>
      <c r="N24" s="3"/>
      <c r="O24" s="39"/>
      <c r="P24" s="3"/>
      <c r="Q24" s="39">
        <v>1</v>
      </c>
      <c r="R24" s="3"/>
      <c r="S24" s="18">
        <f t="shared" si="0"/>
        <v>255</v>
      </c>
      <c r="T24" s="3"/>
      <c r="U24" s="39">
        <v>43</v>
      </c>
      <c r="V24" s="3"/>
      <c r="W24" s="18">
        <f t="shared" si="1"/>
        <v>212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10</v>
      </c>
      <c r="H25" s="3"/>
      <c r="I25" s="39">
        <v>4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t="shared" si="0"/>
        <v>10</v>
      </c>
      <c r="T25" s="3"/>
      <c r="U25" s="39"/>
      <c r="V25" s="3"/>
      <c r="W25" s="18">
        <f t="shared" si="1"/>
        <v>10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267</v>
      </c>
      <c r="H45" s="18"/>
      <c r="I45" s="21">
        <f>SUM(I23:I43)</f>
        <v>7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265</v>
      </c>
      <c r="T45" s="18"/>
      <c r="U45" s="21">
        <f>SUM(U23:U43)</f>
        <v>43</v>
      </c>
      <c r="V45" s="18"/>
      <c r="W45" s="21">
        <f>SUM(W23:W43)</f>
        <v>222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3">
      <selection activeCell="I39" sqref="I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763</v>
      </c>
      <c r="H23" s="3"/>
      <c r="I23" s="38"/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759</v>
      </c>
      <c r="T23" s="3"/>
      <c r="U23" s="38">
        <v>177</v>
      </c>
      <c r="V23" s="3"/>
      <c r="W23" s="18">
        <f aca="true" t="shared" si="1" ref="W23:W43">IF(ISNUMBER(S23),S23,0)-IF(ISNUMBER(U23),U23,0)</f>
        <v>582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24</v>
      </c>
      <c r="H24" s="3"/>
      <c r="I24" s="39">
        <v>10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33</v>
      </c>
      <c r="T24" s="3"/>
      <c r="U24" s="39">
        <v>5</v>
      </c>
      <c r="V24" s="3"/>
      <c r="W24" s="18">
        <f t="shared" si="1"/>
        <v>28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135</v>
      </c>
      <c r="H25" s="3"/>
      <c r="I25" s="39">
        <v>6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t="shared" si="0"/>
        <v>135</v>
      </c>
      <c r="T25" s="3"/>
      <c r="U25" s="39"/>
      <c r="V25" s="3"/>
      <c r="W25" s="18">
        <f t="shared" si="1"/>
        <v>135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41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963</v>
      </c>
      <c r="H45" s="18"/>
      <c r="I45" s="21">
        <f>SUM(I23:I43)</f>
        <v>17</v>
      </c>
      <c r="J45" s="18"/>
      <c r="K45" s="21">
        <f>SUM(K23:K43)</f>
        <v>0</v>
      </c>
      <c r="L45" s="18"/>
      <c r="M45" s="21">
        <f>SUM(M23:M43)</f>
        <v>12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968</v>
      </c>
      <c r="T45" s="18"/>
      <c r="U45" s="21">
        <f>SUM(U23:U43)</f>
        <v>197</v>
      </c>
      <c r="V45" s="18"/>
      <c r="W45" s="21">
        <f>SUM(W23:W43)</f>
        <v>771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0039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2">
      <selection activeCell="I39" sqref="I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2</v>
      </c>
      <c r="H23" s="3"/>
      <c r="I23" s="38">
        <v>7</v>
      </c>
      <c r="J23" s="3"/>
      <c r="K23" s="38"/>
      <c r="L23" s="3"/>
      <c r="M23" s="38">
        <v>5</v>
      </c>
      <c r="N23" s="3"/>
      <c r="O23" s="38"/>
      <c r="P23" s="3"/>
      <c r="Q23" s="38">
        <v>2</v>
      </c>
      <c r="R23" s="3"/>
      <c r="S23" s="18">
        <f aca="true" t="shared" si="0" ref="S23:S43"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 aca="true" t="shared" si="1" ref="W23:W43"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7</v>
      </c>
      <c r="H24" s="3"/>
      <c r="I24" s="39">
        <v>7</v>
      </c>
      <c r="J24" s="3"/>
      <c r="K24" s="39"/>
      <c r="L24" s="3"/>
      <c r="M24" s="39">
        <v>1</v>
      </c>
      <c r="N24" s="3"/>
      <c r="O24" s="39"/>
      <c r="P24" s="3"/>
      <c r="Q24" s="39">
        <v>6</v>
      </c>
      <c r="R24" s="3"/>
      <c r="S24" s="18">
        <f t="shared" si="0"/>
        <v>7</v>
      </c>
      <c r="T24" s="3"/>
      <c r="U24" s="39">
        <v>4</v>
      </c>
      <c r="V24" s="3"/>
      <c r="W24" s="18">
        <f t="shared" si="1"/>
        <v>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21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20</v>
      </c>
      <c r="T25" s="3"/>
      <c r="U25" s="39"/>
      <c r="V25" s="3"/>
      <c r="W25" s="18">
        <f t="shared" si="1"/>
        <v>20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280</v>
      </c>
      <c r="H36" s="3"/>
      <c r="I36" s="39">
        <v>50</v>
      </c>
      <c r="J36" s="3"/>
      <c r="K36" s="39"/>
      <c r="L36" s="3"/>
      <c r="M36" s="39">
        <v>3</v>
      </c>
      <c r="N36" s="3"/>
      <c r="O36" s="39"/>
      <c r="P36" s="3"/>
      <c r="Q36" s="39"/>
      <c r="R36" s="3"/>
      <c r="S36" s="18">
        <f t="shared" si="0"/>
        <v>327</v>
      </c>
      <c r="T36" s="3"/>
      <c r="U36" s="39">
        <v>5</v>
      </c>
      <c r="V36" s="3"/>
      <c r="W36" s="18">
        <f t="shared" si="1"/>
        <v>322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160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310</v>
      </c>
      <c r="H45" s="18"/>
      <c r="I45" s="21">
        <f>SUM(I23:I43)</f>
        <v>65</v>
      </c>
      <c r="J45" s="18"/>
      <c r="K45" s="21">
        <f>SUM(K23:K43)</f>
        <v>0</v>
      </c>
      <c r="L45" s="18"/>
      <c r="M45" s="21">
        <f>SUM(M23:M43)</f>
        <v>11</v>
      </c>
      <c r="N45" s="18"/>
      <c r="O45" s="21">
        <f>SUM(O23:O43)</f>
        <v>0</v>
      </c>
      <c r="P45" s="18"/>
      <c r="Q45" s="21">
        <f>SUM(Q23:Q43)</f>
        <v>8</v>
      </c>
      <c r="R45" s="18"/>
      <c r="S45" s="21">
        <f>SUM(S23:S43)</f>
        <v>356</v>
      </c>
      <c r="T45" s="18"/>
      <c r="U45" s="21">
        <f>SUM(U23:U43)</f>
        <v>9</v>
      </c>
      <c r="V45" s="18"/>
      <c r="W45" s="21">
        <f>SUM(W23:W43)</f>
        <v>347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">
      <selection activeCell="I39" sqref="I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76</v>
      </c>
      <c r="H24" s="3"/>
      <c r="I24" s="39">
        <v>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78</v>
      </c>
      <c r="T24" s="3"/>
      <c r="U24" s="39">
        <v>15</v>
      </c>
      <c r="V24" s="3"/>
      <c r="W24" s="18">
        <f aca="true" t="shared" si="0" ref="W24:W39">IF(ISNUMBER(S24),S24,0)-IF(ISNUMBER(U24),U24,0)</f>
        <v>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7</v>
      </c>
      <c r="H25" s="3"/>
      <c r="I25" s="39">
        <v>3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</v>
      </c>
      <c r="T25" s="3"/>
      <c r="U25" s="39"/>
      <c r="V25" s="3"/>
      <c r="W25" s="18">
        <f t="shared" si="0"/>
        <v>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58</v>
      </c>
      <c r="H36" s="3"/>
      <c r="I36" s="39">
        <v>34</v>
      </c>
      <c r="J36" s="3"/>
      <c r="K36" s="39"/>
      <c r="L36" s="3"/>
      <c r="M36" s="39">
        <v>14</v>
      </c>
      <c r="N36" s="3"/>
      <c r="O36" s="39"/>
      <c r="P36" s="3"/>
      <c r="Q36" s="39"/>
      <c r="R36" s="3"/>
      <c r="S36" s="18">
        <f t="shared" si="1"/>
        <v>78</v>
      </c>
      <c r="T36" s="3"/>
      <c r="U36" s="39"/>
      <c r="V36" s="3"/>
      <c r="W36" s="18">
        <f>IF(ISNUMBER(S36),S36,0)-IF(ISNUMBER(U36),U36,0)</f>
        <v>78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5</v>
      </c>
      <c r="H40" s="3"/>
      <c r="I40" s="39">
        <v>2</v>
      </c>
      <c r="J40" s="3"/>
      <c r="K40" s="39"/>
      <c r="L40" s="3"/>
      <c r="M40" s="39">
        <v>3</v>
      </c>
      <c r="N40" s="3"/>
      <c r="O40" s="39"/>
      <c r="P40" s="3"/>
      <c r="Q40" s="39"/>
      <c r="R40" s="3"/>
      <c r="S40" s="18">
        <f t="shared" si="1"/>
        <v>4</v>
      </c>
      <c r="T40" s="3"/>
      <c r="U40" s="39"/>
      <c r="V40" s="3"/>
      <c r="W40" s="18">
        <f>IF(ISNUMBER(S40),S40,0)-IF(ISNUMBER(U40),U40,0)</f>
        <v>4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155</v>
      </c>
      <c r="H45" s="18"/>
      <c r="I45" s="21">
        <f>SUM(I22:I43)</f>
        <v>45</v>
      </c>
      <c r="J45" s="18"/>
      <c r="K45" s="21">
        <f>SUM(K23:K43)</f>
        <v>0</v>
      </c>
      <c r="L45" s="18"/>
      <c r="M45" s="21">
        <f>SUM(M22:M43)</f>
        <v>25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175</v>
      </c>
      <c r="T45" s="18"/>
      <c r="U45" s="21">
        <f>SUM(U22:U43)</f>
        <v>24</v>
      </c>
      <c r="V45" s="18"/>
      <c r="W45" s="21">
        <f>SUM(W22:W43)</f>
        <v>151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6">
      <selection activeCell="I39" sqref="I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186</v>
      </c>
      <c r="H24" s="3"/>
      <c r="I24" s="39">
        <v>7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191</v>
      </c>
      <c r="T24" s="3"/>
      <c r="U24" s="39">
        <v>85</v>
      </c>
      <c r="V24" s="3"/>
      <c r="W24" s="18">
        <f aca="true" t="shared" si="0" ref="W24:W39">IF(ISNUMBER(S24),S24,0)-IF(ISNUMBER(U24),U24,0)</f>
        <v>106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76</v>
      </c>
      <c r="H25" s="3"/>
      <c r="I25" s="39">
        <v>6</v>
      </c>
      <c r="J25" s="3"/>
      <c r="K25" s="39"/>
      <c r="L25" s="3"/>
      <c r="M25" s="39">
        <v>31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51</v>
      </c>
      <c r="T25" s="3"/>
      <c r="U25" s="39"/>
      <c r="V25" s="3"/>
      <c r="W25" s="18">
        <f t="shared" si="0"/>
        <v>51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1</v>
      </c>
      <c r="H29" s="3"/>
      <c r="I29" s="39"/>
      <c r="J29" s="3"/>
      <c r="K29" s="39"/>
      <c r="L29" s="3"/>
      <c r="M29" s="39">
        <v>1</v>
      </c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'[1]Rachel Montebello'!$S$42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322</v>
      </c>
      <c r="H45" s="18"/>
      <c r="I45" s="21">
        <f>SUM(I22:I43)</f>
        <v>14</v>
      </c>
      <c r="J45" s="18"/>
      <c r="K45" s="21">
        <f>SUM(K23:K43)</f>
        <v>0</v>
      </c>
      <c r="L45" s="18"/>
      <c r="M45" s="21">
        <f>SUM(M23:M43)</f>
        <v>35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301</v>
      </c>
      <c r="T45" s="18"/>
      <c r="U45" s="21">
        <f>SUM(U22:U43)</f>
        <v>143</v>
      </c>
      <c r="V45" s="18"/>
      <c r="W45" s="21">
        <f>SUM(W22:W43)</f>
        <v>158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I39" sqref="I39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Marzu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208</v>
      </c>
      <c r="E27" s="16"/>
      <c r="F27" s="3"/>
      <c r="G27" s="16">
        <f>'[1]Kriminal (Superjuri)'!$S$27</f>
        <v>21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22</v>
      </c>
      <c r="T27" s="3"/>
      <c r="U27" s="17"/>
      <c r="V27" s="3"/>
      <c r="W27" s="18">
        <f>IF(ISNUMBER(S27),S27,0)-IF(ISNUMBER(U27),U27,0)</f>
        <v>22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189</v>
      </c>
      <c r="E31" s="16"/>
      <c r="F31" s="3"/>
      <c r="G31" s="16">
        <f>'[1]Kriminal (Superjuri)'!$S$31</f>
        <v>43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43</v>
      </c>
      <c r="T31" s="3"/>
      <c r="U31" s="17"/>
      <c r="V31" s="3"/>
      <c r="W31" s="18">
        <f>IF(ISNUMBER(S31),S31,0)-IF(ISNUMBER(U31),U31,0)</f>
        <v>43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174</v>
      </c>
      <c r="E35" s="16"/>
      <c r="F35" s="3"/>
      <c r="G35" s="16">
        <f>'[1]Kriminal (Superjuri)'!$S$35</f>
        <v>2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2</v>
      </c>
      <c r="T35" s="3"/>
      <c r="U35" s="17"/>
      <c r="V35" s="3"/>
      <c r="W35" s="18">
        <f>IF(ISNUMBER(S35),S35,0)-IF(ISNUMBER(U35),U35,0)</f>
        <v>2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203</v>
      </c>
      <c r="E37" s="16"/>
      <c r="F37" s="3"/>
      <c r="G37" s="16">
        <f>'[1]Kriminal (Superjuri)'!$S$37</f>
        <v>24</v>
      </c>
      <c r="H37" s="3"/>
      <c r="I37" s="17">
        <v>1</v>
      </c>
      <c r="J37" s="3"/>
      <c r="K37" s="17"/>
      <c r="L37" s="3"/>
      <c r="M37" s="17">
        <v>1</v>
      </c>
      <c r="N37" s="3"/>
      <c r="O37" s="17"/>
      <c r="P37" s="3"/>
      <c r="Q37" s="17"/>
      <c r="R37" s="3"/>
      <c r="S37" s="18">
        <f t="shared" si="0"/>
        <v>24</v>
      </c>
      <c r="T37" s="3"/>
      <c r="U37" s="17"/>
      <c r="V37" s="3"/>
      <c r="W37" s="18">
        <f>IF(ISNUMBER(S37),S37,0)-IF(ISNUMBER(U37),U37,0)</f>
        <v>24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90</v>
      </c>
      <c r="H45" s="18"/>
      <c r="I45" s="21">
        <f>SUM(I25:I43)</f>
        <v>2</v>
      </c>
      <c r="J45" s="18"/>
      <c r="K45" s="21">
        <f>SUM(K25:K43)</f>
        <v>0</v>
      </c>
      <c r="L45" s="18"/>
      <c r="M45" s="21">
        <f>SUM(M25:M43)</f>
        <v>1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91</v>
      </c>
      <c r="T45" s="18"/>
      <c r="U45" s="21">
        <f>SUM(U25:U43)</f>
        <v>0</v>
      </c>
      <c r="V45" s="18"/>
      <c r="W45" s="21">
        <f>SUM(W25:W43)</f>
        <v>91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I39" sqref="I39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Marzu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188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211</v>
      </c>
      <c r="E27" s="16"/>
      <c r="F27" s="3"/>
      <c r="G27" s="16">
        <f>'[1]Kriminal (Appelli Superjuri)'!$S$27</f>
        <v>18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18</v>
      </c>
      <c r="T27" s="3"/>
      <c r="U27" s="17">
        <v>2</v>
      </c>
      <c r="V27" s="3"/>
      <c r="W27" s="18">
        <f>IF(ISNUMBER(S27),S27,0)-IF(ISNUMBER(U27),U27,0)</f>
        <v>16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18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18</v>
      </c>
      <c r="T45" s="18"/>
      <c r="U45" s="21">
        <f>SUM(U25:U43)</f>
        <v>2</v>
      </c>
      <c r="V45" s="18"/>
      <c r="W45" s="21">
        <f>SUM(W25:W43)</f>
        <v>16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E34" sqref="E34"/>
    </sheetView>
  </sheetViews>
  <sheetFormatPr defaultColWidth="9.140625" defaultRowHeight="12.75"/>
  <cols>
    <col min="1" max="1" width="19.140625" style="58" customWidth="1"/>
    <col min="2" max="28" width="5.42187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Marzu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166</v>
      </c>
      <c r="C9" s="67" t="s">
        <v>127</v>
      </c>
      <c r="D9" s="67"/>
      <c r="E9" s="67" t="s">
        <v>197</v>
      </c>
      <c r="F9" s="68" t="s">
        <v>181</v>
      </c>
      <c r="G9" s="68" t="s">
        <v>184</v>
      </c>
      <c r="H9" s="67" t="s">
        <v>68</v>
      </c>
      <c r="I9" s="67" t="s">
        <v>149</v>
      </c>
      <c r="J9" s="67" t="str">
        <f>'Introdotti(Mag-Malta)'!J9</f>
        <v>Nadine Lia</v>
      </c>
      <c r="K9" s="67" t="s">
        <v>200</v>
      </c>
      <c r="L9" s="67" t="s">
        <v>145</v>
      </c>
      <c r="M9" s="67" t="s">
        <v>169</v>
      </c>
      <c r="N9" s="67" t="s">
        <v>69</v>
      </c>
      <c r="O9" s="67" t="s">
        <v>150</v>
      </c>
      <c r="P9" s="67" t="s">
        <v>170</v>
      </c>
      <c r="Q9" s="67" t="s">
        <v>126</v>
      </c>
      <c r="R9" s="67" t="str">
        <f>'Introdotti(Mag-Malta)'!R9</f>
        <v>Victor George Axiaq</v>
      </c>
      <c r="S9" s="67"/>
      <c r="T9" s="67" t="s">
        <v>152</v>
      </c>
      <c r="U9" s="69"/>
      <c r="V9" s="69" t="s">
        <v>159</v>
      </c>
      <c r="W9" s="70" t="s">
        <v>178</v>
      </c>
      <c r="X9" s="121" t="s">
        <v>199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1</v>
      </c>
      <c r="C10" s="78">
        <f>SUMIF('Vella G.'!$D$23:$D$43,A10,'Vella G.'!$M$23:$M$43)</f>
        <v>1</v>
      </c>
      <c r="D10" s="78">
        <f>SUMIF('Depasquale F.'!$D$23:$D$43,A10,'Depasquale F.'!$M$23:$M$43)</f>
        <v>0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0</v>
      </c>
      <c r="J10" s="78">
        <f>SUMIF('Nadine Lia'!$D$23:$D$43,A10,'Nadine Lia'!$M$23:$M$43)</f>
        <v>0</v>
      </c>
      <c r="K10" s="78">
        <f>SUMIF('Simone Grech'!$D$23:$D$43,A10,'Simone Grech'!$M$23:$M$43)</f>
        <v>0</v>
      </c>
      <c r="L10" s="78">
        <f>SUMIF('Camilleri N.'!$D$23:$D$43,A10,'Camilleri N.'!$M$23:$M$43)</f>
        <v>0</v>
      </c>
      <c r="M10" s="78">
        <f>SUMIF('J. Mifsud'!$D$23:$D$43,A10,'J. Mifsud'!$M$23:$M$43)</f>
        <v>0</v>
      </c>
      <c r="N10" s="78">
        <f>SUMIF('Clarke D.'!$D$23:$D$43,A10,'Clarke D.'!$M$23:$M$43)</f>
        <v>4</v>
      </c>
      <c r="O10" s="78">
        <f>SUMIF('Farrugia I.'!$D$23:$D$43,A10,'Farrugia I.'!$M$23:$M$43)</f>
        <v>0</v>
      </c>
      <c r="P10" s="78">
        <f>SUMIF('M. Vella'!$D$23:$D$43,A10,'M. Vella'!$M$23:$M$43)</f>
        <v>1</v>
      </c>
      <c r="Q10" s="78">
        <f>SUMIF('Stafrace Zammit C.'!$D$23:$D$43,A10,'Stafrace Zammit C.'!$M$23:$M$43)</f>
        <v>0</v>
      </c>
      <c r="R10" s="78">
        <f>SUMIF('Victor George Axiaq'!$D$23:$D$43,A10,'Victor George Axiaq'!$M$23:$M$43)</f>
        <v>1</v>
      </c>
      <c r="S10" s="78">
        <f>SUMIF('mag. 3'!$D$23:$D$43,A10,'mag. 3'!$M$23:$M$43)</f>
        <v>0</v>
      </c>
      <c r="T10" s="78">
        <f>SUMIF('Galea Sciberras N.'!$D$23:$D$43,A10,'Galea Sciberras N.'!$M$23:$M$43)</f>
        <v>4</v>
      </c>
      <c r="U10" s="78">
        <f>SUMIF('Bugeja A.'!$D$23:$D$43,A10,'Bugeja A.'!$M$23:$M$43)</f>
        <v>0</v>
      </c>
      <c r="V10" s="78">
        <f>SUMIF('Galea C.'!$D$23:$D$43,A10,'Galea C.'!$M$23:$M$43)</f>
        <v>5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1</v>
      </c>
      <c r="Y10" s="123">
        <f aca="true" t="shared" si="0" ref="Y10:Y30">SUM(B10:X10)</f>
        <v>18</v>
      </c>
      <c r="Z10" s="81">
        <f aca="true" t="shared" si="1" ref="Z10:Z26">Y10/$Y$31</f>
        <v>0.03837953091684435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1</v>
      </c>
      <c r="C11" s="79">
        <f>SUMIF('Vella G.'!$D$23:$D$43,A11,'Vella G.'!$M$23:$M$43)</f>
        <v>1</v>
      </c>
      <c r="D11" s="79">
        <f>SUMIF('Depasquale F.'!$D$23:$D$43,A11,'Depasquale F.'!$M$23:$M$43)</f>
        <v>0</v>
      </c>
      <c r="E11" s="79">
        <f>SUMIF('Astrid-May Grima'!$D$23:$D$43,A11,'Astrid-May Grima'!$M$23:$M$43)</f>
        <v>0</v>
      </c>
      <c r="F11" s="79">
        <f>SUMIF('Farrugia Frendo C.'!$D$23:$D$43,A11,'Farrugia Frendo C.'!$M$23:$M$43)</f>
        <v>4</v>
      </c>
      <c r="G11" s="79">
        <f>SUMIF('Micallef Stafrace Y.'!$D$23:$D$43,A11,'Micallef Stafrace Y.'!$M$23:$M$43)</f>
        <v>2</v>
      </c>
      <c r="H11" s="79">
        <f>SUMIF('Demicoli A.'!$D$23:$D$43,A11,'Demicoli A.'!$M$23:$M$43)</f>
        <v>4</v>
      </c>
      <c r="I11" s="79">
        <f>SUMIF('Farrugia M.'!$D$23:$D$43,A11,'Farrugia M.'!$M$23:$M$43)</f>
        <v>5</v>
      </c>
      <c r="J11" s="79">
        <f>SUMIF('Nadine Lia'!$D$23:$D$43,A11,'Nadine Lia'!$M$23:$M$43)</f>
        <v>3</v>
      </c>
      <c r="K11" s="79">
        <f>SUMIF('Simone Grech'!$D$23:$D$43,A11,'Simone Grech'!$M$23:$M$43)</f>
        <v>0</v>
      </c>
      <c r="L11" s="79">
        <f>SUMIF('Camilleri N.'!$D$23:$D$43,A11,'Camilleri N.'!$M$23:$M$43)</f>
        <v>4</v>
      </c>
      <c r="M11" s="79">
        <f>SUMIF('J. Mifsud'!$D$23:$D$43,A11,'J. Mifsud'!$M$23:$M$43)</f>
        <v>8</v>
      </c>
      <c r="N11" s="79">
        <f>SUMIF('Clarke D.'!$D$23:$D$43,A11,'Clarke D.'!$M$23:$M$43)</f>
        <v>5</v>
      </c>
      <c r="O11" s="79">
        <f>SUMIF('Farrugia I.'!$D$23:$D$43,A11,'Farrugia I.'!$M$23:$M$43)</f>
        <v>4</v>
      </c>
      <c r="P11" s="79">
        <f>SUMIF('M. Vella'!$D$23:$D$43,A11,'M. Vella'!$M$23:$M$43)</f>
        <v>2</v>
      </c>
      <c r="Q11" s="79">
        <f>SUMIF('Stafrace Zammit C.'!$D$23:$D$43,A11,'Stafrace Zammit C.'!$M$23:$M$43)</f>
        <v>7</v>
      </c>
      <c r="R11" s="79">
        <f>SUMIF('Victor George Axiaq'!$D$23:$D$43,A11,'Victor George Axiaq'!$M$23:$M$43)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1</v>
      </c>
      <c r="U11" s="79">
        <f>SUMIF('Bugeja A.'!$D$23:$D$43,A11,'Bugeja A.'!$M$23:$M$43)</f>
        <v>0</v>
      </c>
      <c r="V11" s="79">
        <f>SUMIF('Galea C.'!$D$23:$D$43,A11,'Galea C.'!$M$23:$M$43)</f>
        <v>1</v>
      </c>
      <c r="W11" s="79">
        <f>SUMIF('Frendo Dimech D.'!$D$23:$D$43,A11,'Frendo Dimech D.'!$M$23:$M$43)</f>
        <v>4</v>
      </c>
      <c r="X11" s="79">
        <f>SUMIF('Rachel Montebello'!$D$23:$D$43,A11,'Rachel Montebello'!$M$23:$M$43)</f>
        <v>2</v>
      </c>
      <c r="Y11" s="124">
        <f t="shared" si="0"/>
        <v>58</v>
      </c>
      <c r="Z11" s="87">
        <f t="shared" si="1"/>
        <v>0.12366737739872068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7</v>
      </c>
      <c r="C12" s="79">
        <f>SUMIF('Vella G.'!$D$23:$D$43,A12,'Vella G.'!$M$23:$M$43)</f>
        <v>8</v>
      </c>
      <c r="D12" s="79">
        <f>SUMIF('Depasquale F.'!$D$23:$D$43,A12,'Depasquale F.'!$M$23:$M$43)</f>
        <v>0</v>
      </c>
      <c r="E12" s="79">
        <f>SUMIF('Astrid-May Grima'!$D$23:$D$43,A12,'Astrid-May Grima'!$M$23:$M$43)</f>
        <v>1</v>
      </c>
      <c r="F12" s="79">
        <f>SUMIF('Farrugia Frendo C.'!$D$23:$D$43,A12,'Farrugia Frendo C.'!$M$23:$M$43)</f>
        <v>0</v>
      </c>
      <c r="G12" s="79">
        <f>SUMIF('Micallef Stafrace Y.'!$D$23:$D$43,A12,'Micallef Stafrace Y.'!$M$23:$M$43)</f>
        <v>6</v>
      </c>
      <c r="H12" s="79">
        <f>SUMIF('Demicoli A.'!$D$23:$D$43,A12,'Demicoli A.'!$M$23:$M$43)</f>
        <v>2</v>
      </c>
      <c r="I12" s="79">
        <f>SUMIF('Farrugia M.'!$D$23:$D$43,A12,'Farrugia M.'!$M$23:$M$43)</f>
        <v>0</v>
      </c>
      <c r="J12" s="79">
        <f>SUMIF('Nadine Lia'!$D$23:$D$43,A12,'Nadine Lia'!$M$23:$M$43)</f>
        <v>2</v>
      </c>
      <c r="K12" s="79">
        <f>SUMIF('Simone Grech'!$D$23:$D$43,A12,'Simone Grech'!$M$23:$M$43)</f>
        <v>2</v>
      </c>
      <c r="L12" s="79">
        <f>SUMIF('Camilleri N.'!$D$23:$D$43,A12,'Camilleri N.'!$M$23:$M$43)</f>
        <v>4</v>
      </c>
      <c r="M12" s="79">
        <f>SUMIF('J. Mifsud'!$D$23:$D$43,A12,'J. Mifsud'!$M$23:$M$43)</f>
        <v>16</v>
      </c>
      <c r="N12" s="79">
        <f>SUMIF('Clarke D.'!$D$23:$D$43,A12,'Clarke D.'!$M$23:$M$43)</f>
        <v>2</v>
      </c>
      <c r="O12" s="79">
        <f>SUMIF('Farrugia I.'!$D$23:$D$43,A12,'Farrugia I.'!$M$23:$M$43)</f>
        <v>5</v>
      </c>
      <c r="P12" s="79">
        <f>SUMIF('M. Vella'!$D$23:$D$43,A12,'M. Vella'!$M$23:$M$43)</f>
        <v>0</v>
      </c>
      <c r="Q12" s="79">
        <f>SUMIF('Stafrace Zammit C.'!$D$23:$D$43,A12,'Stafrace Zammit C.'!$M$23:$M$43)</f>
        <v>8</v>
      </c>
      <c r="R12" s="79">
        <f>SUMIF('Victor George Axiaq'!$D$23:$D$43,A12,'Victor George Axiaq'!$M$23:$M$43)</f>
        <v>4</v>
      </c>
      <c r="S12" s="79">
        <f>SUMIF('mag. 3'!$D$23:$D$43,A12,'mag. 3'!$M$23:$M$43)</f>
        <v>0</v>
      </c>
      <c r="T12" s="79">
        <f>SUMIF('Galea Sciberras N.'!$D$23:$D$43,A12,'Galea Sciberras N.'!$M$23:$M$43)</f>
        <v>6</v>
      </c>
      <c r="U12" s="79">
        <f>SUMIF('Bugeja A.'!$D$23:$D$43,A12,'Bugeja A.'!$M$23:$M$43)</f>
        <v>0</v>
      </c>
      <c r="V12" s="79">
        <f>SUMIF('Galea C.'!$D$23:$D$43,A12,'Galea C.'!$M$23:$M$43)</f>
        <v>2</v>
      </c>
      <c r="W12" s="79">
        <f>SUMIF('Frendo Dimech D.'!$D$23:$D$43,A12,'Frendo Dimech D.'!$M$23:$M$43)</f>
        <v>4</v>
      </c>
      <c r="X12" s="92">
        <f>SUMIF('Rachel Montebello'!$D$23:$D$43,A12,'Rachel Montebello'!$M$23:$M$43)</f>
        <v>31</v>
      </c>
      <c r="Y12" s="125">
        <f t="shared" si="0"/>
        <v>110</v>
      </c>
      <c r="Z12" s="95">
        <f t="shared" si="1"/>
        <v>0.2345415778251599</v>
      </c>
      <c r="AA12" s="96">
        <f>SUM(Y10:Y12)</f>
        <v>186</v>
      </c>
      <c r="AB12" s="97">
        <f>AA12/$Y$31</f>
        <v>0.39658848614072495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SUMIF('Nadine Lia'!$D$23:$D$43,A13,'Nadine Lia'!$M$23:$M$43)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0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SUMIF('Victor George Axiaq'!$D$23:$D$43,A13,'Victor George Axiaq'!$M$23:$M$43)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0</v>
      </c>
      <c r="Z13" s="81">
        <f t="shared" si="1"/>
        <v>0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SUMIF('Nadine Lia'!$D$23:$D$43,A14,'Nadine Lia'!$M$23:$M$43)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SUMIF('Victor George Axiaq'!$D$23:$D$43,A14,'Victor George Axiaq'!$M$23:$M$43)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0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SUMIF('Nadine Lia'!$D$23:$D$43,A15,'Nadine Lia'!$M$23:$M$43)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SUMIF('Victor George Axiaq'!$D$23:$D$43,A15,'Victor George Axiaq'!$M$23:$M$43)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0</v>
      </c>
      <c r="Z15" s="95">
        <f t="shared" si="1"/>
        <v>0</v>
      </c>
      <c r="AA15" s="96">
        <f>SUM(Y13:Y15)</f>
        <v>0</v>
      </c>
      <c r="AB15" s="97">
        <f>AA15/$Y$31</f>
        <v>0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SUMIF('Nadine Lia'!$D$23:$D$43,A16,'Nadine Lia'!$M$23:$M$43)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0</v>
      </c>
      <c r="R16" s="78">
        <f>SUMIF('Victor George Axiaq'!$D$23:$D$43,A16,'Victor George Axiaq'!$M$23:$M$43)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1</v>
      </c>
      <c r="Y16" s="123">
        <f t="shared" si="0"/>
        <v>1</v>
      </c>
      <c r="Z16" s="81">
        <f t="shared" si="1"/>
        <v>0.0021321961620469083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SUMIF('Nadine Lia'!$D$23:$D$43,A17,'Nadine Lia'!$M$23:$M$43)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0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SUMIF('Victor George Axiaq'!$D$23:$D$43,A17,'Victor George Axiaq'!$M$23:$M$43)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0</v>
      </c>
      <c r="X17" s="79">
        <f>SUMIF('Rachel Montebello'!$D$23:$D$43,A17,'Rachel Montebello'!$M$23:$M$43)</f>
        <v>0</v>
      </c>
      <c r="Y17" s="124">
        <f t="shared" si="0"/>
        <v>0</v>
      </c>
      <c r="Z17" s="87">
        <f t="shared" si="1"/>
        <v>0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SUMIF('Nadine Lia'!$D$23:$D$43,A18,'Nadine Lia'!$M$23:$M$43)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SUMIF('Victor George Axiaq'!$D$23:$D$43,A18,'Victor George Axiaq'!$M$23:$M$43)</f>
        <v>0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0</v>
      </c>
      <c r="X18" s="79">
        <f>SUMIF('Rachel Montebello'!$D$23:$D$43,A18,'Rachel Montebello'!$M$23:$M$43)</f>
        <v>0</v>
      </c>
      <c r="Y18" s="124">
        <f t="shared" si="0"/>
        <v>0</v>
      </c>
      <c r="Z18" s="87">
        <f t="shared" si="1"/>
        <v>0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0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SUMIF('Nadine Lia'!$D$23:$D$43,A19,'Nadine Lia'!$M$23:$M$43)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SUMIF('Victor George Axiaq'!$D$23:$D$43,A19,'Victor George Axiaq'!$M$23:$M$43)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0</v>
      </c>
      <c r="Z19" s="87">
        <f t="shared" si="1"/>
        <v>0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SUMIF('Nadine Lia'!$D$23:$D$43,A20,'Nadine Lia'!$M$23:$M$43)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SUMIF('Victor George Axiaq'!$D$23:$D$43,A20,'Victor George Axiaq'!$M$23:$M$43)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1</v>
      </c>
      <c r="AB20" s="97">
        <f>AA20/$Y$31</f>
        <v>0.0021321961620469083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0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SUMIF('Nadine Lia'!$D$23:$D$43,A21,'Nadine Lia'!$M$23:$M$43)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0</v>
      </c>
      <c r="Q21" s="78">
        <f>SUMIF('Stafrace Zammit C.'!$D$23:$D$43,A21,'Stafrace Zammit C.'!$M$23:$M$43)</f>
        <v>0</v>
      </c>
      <c r="R21" s="78">
        <f>SUMIF('Victor George Axiaq'!$D$23:$D$43,A21,'Victor George Axiaq'!$M$23:$M$43)</f>
        <v>0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0</v>
      </c>
      <c r="Z21" s="81">
        <f t="shared" si="1"/>
        <v>0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0</v>
      </c>
      <c r="G22" s="79">
        <f>SUMIF('Micallef Stafrace Y.'!$D$23:$D$43,A22,'Micallef Stafrace Y.'!$M$23:$M$43)</f>
        <v>13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SUMIF('Nadine Lia'!$D$23:$D$43,A22,'Nadine Lia'!$M$23:$M$43)</f>
        <v>0</v>
      </c>
      <c r="K22" s="79">
        <f>SUMIF('Simone Grech'!$D$23:$D$43,A22,'Simone Grech'!$M$23:$M$43)</f>
        <v>0</v>
      </c>
      <c r="L22" s="79">
        <f>SUMIF('Camilleri N.'!$D$23:$D$43,A22,'Camilleri N.'!$M$23:$M$43)</f>
        <v>0</v>
      </c>
      <c r="M22" s="79">
        <f>SUMIF('J. Mifsud'!$D$23:$D$43,A22,'J. Mifsud'!$M$23:$M$43)</f>
        <v>0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SUMIF('Victor George Axiaq'!$D$23:$D$43,A22,'Victor George Axiaq'!$M$23:$M$43)</f>
        <v>0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13</v>
      </c>
      <c r="Z22" s="95">
        <f t="shared" si="1"/>
        <v>0.02771855010660981</v>
      </c>
      <c r="AA22" s="96">
        <f>SUM(Y21:Y22)</f>
        <v>13</v>
      </c>
      <c r="AB22" s="97">
        <f aca="true" t="shared" si="2" ref="AB22:AB30">AA22/$Y$31</f>
        <v>0.02771855010660981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18</v>
      </c>
      <c r="G23" s="99">
        <f>SUMIF('Micallef Stafrace Y.'!$D$23:$D$43,A23,'Micallef Stafrace Y.'!$M$23:$M$43)</f>
        <v>9</v>
      </c>
      <c r="H23" s="99">
        <f>SUMIF('Demicoli A.'!$D$23:$D$43,A23,'Demicoli A.'!$M$23:$M$43)</f>
        <v>12</v>
      </c>
      <c r="I23" s="99">
        <f>SUMIF('Farrugia M.'!$D$23:$D$43,A23,'Farrugia M.'!$M$23:$M$43)</f>
        <v>0</v>
      </c>
      <c r="J23" s="99">
        <f>SUMIF('Nadine Lia'!$D$23:$D$43,A23,'Nadine Lia'!$M$23:$M$43)</f>
        <v>26</v>
      </c>
      <c r="K23" s="99">
        <f>SUMIF('Simone Grech'!$D$23:$D$43,A23,'Simone Grech'!$M$23:$M$43)</f>
        <v>29</v>
      </c>
      <c r="L23" s="99">
        <f>SUMIF('Camilleri N.'!$D$23:$D$43,A23,'Camilleri N.'!$M$23:$M$43)</f>
        <v>0</v>
      </c>
      <c r="M23" s="99">
        <f>SUMIF('J. Mifsud'!$D$23:$D$43,A23,'J. Mifsud'!$M$23:$M$43)</f>
        <v>15</v>
      </c>
      <c r="N23" s="99">
        <f>SUMIF('Clarke D.'!$D$23:$D$43,A23,'Clarke D.'!$M$23:$M$43)</f>
        <v>2</v>
      </c>
      <c r="O23" s="99">
        <f>SUMIF('Farrugia I.'!$D$23:$D$43,A23,'Farrugia I.'!$M$23:$M$43)</f>
        <v>0</v>
      </c>
      <c r="P23" s="99">
        <f>SUMIF('M. Vella'!$D$23:$D$43,A23,'M. Vella'!$M$23:$M$43)</f>
        <v>0</v>
      </c>
      <c r="Q23" s="99">
        <f>SUMIF('Stafrace Zammit C.'!$D$23:$D$43,A23,'Stafrace Zammit C.'!$M$23:$M$43)</f>
        <v>20</v>
      </c>
      <c r="R23" s="99">
        <f>SUMIF('Victor George Axiaq'!$D$23:$D$43,A23,'Victor George Axiaq'!$M$23:$M$43)</f>
        <v>0</v>
      </c>
      <c r="S23" s="99">
        <f>SUMIF('mag. 3'!$D$23:$D$43,A23,'mag. 3'!$M$23:$M$43)</f>
        <v>0</v>
      </c>
      <c r="T23" s="99">
        <f>SUMIF('Galea Sciberras N.'!$D$23:$D$43,A23,'Galea Sciberras N.'!$M$23:$M$43)</f>
        <v>1</v>
      </c>
      <c r="U23" s="99">
        <f>SUMIF('Bugeja A.'!$D$23:$D$43,A23,'Bugeja A.'!$M$23:$M$43)</f>
        <v>0</v>
      </c>
      <c r="V23" s="99">
        <f>SUMIF('Galea C.'!$D$23:$D$43,A23,'Galea C.'!$M$23:$M$43)</f>
        <v>3</v>
      </c>
      <c r="W23" s="99">
        <f>SUMIF('Frendo Dimech D.'!$D$23:$D$43,A23,'Frendo Dimech D.'!$M$23:$M$43)</f>
        <v>14</v>
      </c>
      <c r="X23" s="99">
        <f>SUMIF('Rachel Montebello'!$D$23:$D$43,A23,'Rachel Montebello'!$M$23:$M$43)</f>
        <v>0</v>
      </c>
      <c r="Y23" s="123">
        <f t="shared" si="0"/>
        <v>149</v>
      </c>
      <c r="Z23" s="101">
        <f t="shared" si="1"/>
        <v>0.31769722814498935</v>
      </c>
      <c r="AA23" s="102">
        <f aca="true" t="shared" si="3" ref="AA23:AA30">SUM(Y23)</f>
        <v>149</v>
      </c>
      <c r="AB23" s="103">
        <f t="shared" si="2"/>
        <v>0.31769722814498935</v>
      </c>
    </row>
    <row r="24" spans="1:28" ht="15.75" customHeight="1">
      <c r="A24" s="76" t="s">
        <v>62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0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SUMIF('Nadine Lia'!$D$23:$D$43,A24,'Nadine Lia'!$M$23:$M$43)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2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SUMIF('Victor George Axiaq'!$D$23:$D$43,A24,'Victor George Axiaq'!$M$23:$M$43)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2</v>
      </c>
      <c r="Z24" s="101">
        <f t="shared" si="1"/>
        <v>0.0042643923240938165</v>
      </c>
      <c r="AA24" s="102">
        <f t="shared" si="3"/>
        <v>2</v>
      </c>
      <c r="AB24" s="103">
        <f t="shared" si="2"/>
        <v>0.0042643923240938165</v>
      </c>
    </row>
    <row r="25" spans="1:28" ht="15.75" customHeight="1">
      <c r="A25" s="76" t="s">
        <v>63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0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SUMIF('Nadine Lia'!$D$23:$D$43,A25,'Nadine Lia'!$M$23:$M$43)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SUMIF('Victor George Axiaq'!$D$23:$D$43,A25,'Victor George Axiaq'!$M$23:$M$43)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0</v>
      </c>
      <c r="Z25" s="101">
        <f t="shared" si="1"/>
        <v>0</v>
      </c>
      <c r="AA25" s="102">
        <f t="shared" si="3"/>
        <v>0</v>
      </c>
      <c r="AB25" s="103">
        <f t="shared" si="2"/>
        <v>0</v>
      </c>
    </row>
    <row r="26" spans="1:28" ht="15.75" customHeight="1">
      <c r="A26" s="76" t="s">
        <v>64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114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0</v>
      </c>
      <c r="I26" s="99">
        <f>SUMIF('Farrugia M.'!$D$23:$D$43,A26,'Farrugia M.'!$M$23:$M$43)</f>
        <v>0</v>
      </c>
      <c r="J26" s="99">
        <f>SUMIF('Nadine Lia'!$D$23:$D$43,A26,'Nadine Lia'!$M$23:$M$43)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SUMIF('Victor George Axiaq'!$D$23:$D$43,A26,'Victor George Axiaq'!$M$23:$M$43)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114</v>
      </c>
      <c r="Z26" s="101">
        <f t="shared" si="1"/>
        <v>0.24307036247334754</v>
      </c>
      <c r="AA26" s="102">
        <f t="shared" si="3"/>
        <v>114</v>
      </c>
      <c r="AB26" s="103">
        <f t="shared" si="2"/>
        <v>0.24307036247334754</v>
      </c>
    </row>
    <row r="27" spans="1:28" ht="15.75" customHeight="1">
      <c r="A27" s="104" t="s">
        <v>129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SUMIF('Nadine Lia'!$D$23:$D$43,A27,'Nadine Lia'!$M$23:$M$43)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0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1</v>
      </c>
      <c r="R27" s="99">
        <f>SUMIF('Victor George Axiaq'!$D$23:$D$43,A27,'Victor George Axiaq'!$M$23:$M$43)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3</v>
      </c>
      <c r="X27" s="99">
        <f>SUMIF('Rachel Montebello'!$D$23:$D$43,A27,'Rachel Montebello'!$M$23:$M$43)</f>
        <v>0</v>
      </c>
      <c r="Y27" s="126">
        <f t="shared" si="0"/>
        <v>4</v>
      </c>
      <c r="Z27" s="101">
        <f>Y27/$Y$31</f>
        <v>0.008528784648187633</v>
      </c>
      <c r="AA27" s="102">
        <f t="shared" si="3"/>
        <v>4</v>
      </c>
      <c r="AB27" s="103">
        <f t="shared" si="2"/>
        <v>0.008528784648187633</v>
      </c>
    </row>
    <row r="28" spans="1:28" ht="15.75" customHeight="1">
      <c r="A28" s="104" t="s">
        <v>215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SUMIF('Nadine Lia'!$D$23:$D$43,A28,'Nadine Lia'!$M$23:$M$43)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SUMIF('Victor George Axiaq'!$D$23:$D$43,A28,'Victor George Axiaq'!$M$23:$M$43)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130</v>
      </c>
      <c r="B29" s="98">
        <f>SUMIF('J. Demicoli'!$D$23:$D$43,A29,'J. Demicoli'!$M$23:$M$43)</f>
        <v>0</v>
      </c>
      <c r="C29" s="99">
        <f>SUMIF('Vella G.'!$D$23:$D$43,A29,'Vella G.'!$M$23:$M$43)</f>
        <v>0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0</v>
      </c>
      <c r="J29" s="99">
        <f>SUMIF('Nadine Lia'!$D$23:$D$43,A29,'Nadine Lia'!$M$23:$M$43)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0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SUMIF('Victor George Axiaq'!$D$23:$D$43,A29,'Victor George Axiaq'!$M$23:$M$43)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0</v>
      </c>
      <c r="Z29" s="106">
        <f>Y29/$Y$31</f>
        <v>0</v>
      </c>
      <c r="AA29" s="102">
        <f t="shared" si="3"/>
        <v>0</v>
      </c>
      <c r="AB29" s="103">
        <f t="shared" si="2"/>
        <v>0</v>
      </c>
    </row>
    <row r="30" spans="1:28" ht="15.75" customHeight="1" thickBot="1">
      <c r="A30" s="107" t="s">
        <v>131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SUMIF('Nadine Lia'!$D$23:$D$43,A30,'Nadine Lia'!$M$23:$M$43)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0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SUMIF('Victor George Axiaq'!$D$23:$D$43,A30,'Victor George Axiaq'!$M$23:$M$43)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0</v>
      </c>
      <c r="Z30" s="101">
        <f>Y30/$Y$31</f>
        <v>0</v>
      </c>
      <c r="AA30" s="102">
        <f t="shared" si="3"/>
        <v>0</v>
      </c>
      <c r="AB30" s="103">
        <f t="shared" si="2"/>
        <v>0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9</v>
      </c>
      <c r="C31" s="111">
        <f t="shared" si="4"/>
        <v>10</v>
      </c>
      <c r="D31" s="111">
        <f t="shared" si="4"/>
        <v>0</v>
      </c>
      <c r="E31" s="111">
        <f t="shared" si="4"/>
        <v>115</v>
      </c>
      <c r="F31" s="111">
        <f t="shared" si="4"/>
        <v>22</v>
      </c>
      <c r="G31" s="111">
        <f t="shared" si="4"/>
        <v>30</v>
      </c>
      <c r="H31" s="111">
        <f t="shared" si="4"/>
        <v>18</v>
      </c>
      <c r="I31" s="111">
        <f t="shared" si="4"/>
        <v>5</v>
      </c>
      <c r="J31" s="111">
        <f t="shared" si="4"/>
        <v>31</v>
      </c>
      <c r="K31" s="111">
        <f t="shared" si="4"/>
        <v>31</v>
      </c>
      <c r="L31" s="111">
        <f t="shared" si="4"/>
        <v>8</v>
      </c>
      <c r="M31" s="111">
        <f t="shared" si="4"/>
        <v>39</v>
      </c>
      <c r="N31" s="111">
        <f t="shared" si="4"/>
        <v>15</v>
      </c>
      <c r="O31" s="111">
        <f t="shared" si="4"/>
        <v>9</v>
      </c>
      <c r="P31" s="111">
        <f t="shared" si="4"/>
        <v>3</v>
      </c>
      <c r="Q31" s="111">
        <f t="shared" si="4"/>
        <v>36</v>
      </c>
      <c r="R31" s="111">
        <f t="shared" si="4"/>
        <v>5</v>
      </c>
      <c r="S31" s="111">
        <f t="shared" si="4"/>
        <v>0</v>
      </c>
      <c r="T31" s="111">
        <f aca="true" t="shared" si="5" ref="T31:Y31">SUM(T10:T30)</f>
        <v>12</v>
      </c>
      <c r="U31" s="111">
        <f t="shared" si="5"/>
        <v>0</v>
      </c>
      <c r="V31" s="111">
        <f t="shared" si="5"/>
        <v>11</v>
      </c>
      <c r="W31" s="111">
        <f t="shared" si="5"/>
        <v>25</v>
      </c>
      <c r="X31" s="111">
        <f t="shared" si="5"/>
        <v>35</v>
      </c>
      <c r="Y31" s="112">
        <f t="shared" si="5"/>
        <v>469</v>
      </c>
      <c r="Z31" s="113"/>
      <c r="AA31" s="114"/>
      <c r="AB31" s="115"/>
    </row>
    <row r="32" spans="2:28" ht="13.5" customHeight="1" thickBot="1">
      <c r="B32" s="117">
        <f>B31/Y31</f>
        <v>0.019189765458422176</v>
      </c>
      <c r="C32" s="118">
        <f>C31/Y31</f>
        <v>0.021321961620469083</v>
      </c>
      <c r="D32" s="118">
        <f>D31/Y31</f>
        <v>0</v>
      </c>
      <c r="E32" s="118">
        <f>E31/Y31</f>
        <v>0.24520255863539445</v>
      </c>
      <c r="F32" s="118">
        <f>F31/Y31</f>
        <v>0.046908315565031986</v>
      </c>
      <c r="G32" s="118">
        <f>G31/Y31</f>
        <v>0.06396588486140725</v>
      </c>
      <c r="H32" s="118">
        <f>H31/Y31</f>
        <v>0.03837953091684435</v>
      </c>
      <c r="I32" s="118">
        <f>I31/Y31</f>
        <v>0.010660980810234541</v>
      </c>
      <c r="J32" s="118">
        <f>J31/Y31</f>
        <v>0.06609808102345416</v>
      </c>
      <c r="K32" s="118">
        <f>K31/Y31</f>
        <v>0.06609808102345416</v>
      </c>
      <c r="L32" s="118">
        <f>L31/Y31</f>
        <v>0.017057569296375266</v>
      </c>
      <c r="M32" s="118">
        <f>M31/Y31</f>
        <v>0.08315565031982942</v>
      </c>
      <c r="N32" s="118">
        <f>N31/Y31</f>
        <v>0.031982942430703626</v>
      </c>
      <c r="O32" s="118">
        <f>O31/Y31</f>
        <v>0.019189765458422176</v>
      </c>
      <c r="P32" s="118">
        <f>P31/Y31</f>
        <v>0.006396588486140725</v>
      </c>
      <c r="Q32" s="118">
        <f>Q31/Y31</f>
        <v>0.0767590618336887</v>
      </c>
      <c r="R32" s="118">
        <f>R31/Y31</f>
        <v>0.010660980810234541</v>
      </c>
      <c r="S32" s="118">
        <f>S31/Y31</f>
        <v>0</v>
      </c>
      <c r="T32" s="118">
        <f>T31/Y31</f>
        <v>0.0255863539445629</v>
      </c>
      <c r="U32" s="118">
        <f>U31/Y31</f>
        <v>0</v>
      </c>
      <c r="V32" s="118">
        <f>V31/Y31</f>
        <v>0.023454157782515993</v>
      </c>
      <c r="W32" s="118">
        <f>W31/Y31</f>
        <v>0.053304904051172705</v>
      </c>
      <c r="X32" s="119">
        <f>X31/Y31</f>
        <v>0.07462686567164178</v>
      </c>
      <c r="Y32" s="11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2">
      <selection activeCell="I39" sqref="I39"/>
    </sheetView>
  </sheetViews>
  <sheetFormatPr defaultColWidth="9.140625" defaultRowHeight="12.75"/>
  <cols>
    <col min="1" max="1" width="3.57421875" style="1" customWidth="1"/>
    <col min="2" max="2" width="1.421875" style="1" customWidth="1"/>
    <col min="3" max="3" width="2.8515625" style="1" customWidth="1"/>
    <col min="4" max="5" width="10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57421875" style="1" customWidth="1"/>
    <col min="17" max="17" width="5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customWidth="1"/>
    <col min="22" max="22" width="1.57421875" style="1" customWidth="1"/>
    <col min="23" max="23" width="5.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Marzu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175</v>
      </c>
      <c r="E27" s="16"/>
      <c r="F27" s="3"/>
      <c r="G27" s="16">
        <f>'[1]Kriminal (Appelli Inferjuri)'!$S$27</f>
        <v>348</v>
      </c>
      <c r="H27" s="3"/>
      <c r="I27" s="17">
        <v>12</v>
      </c>
      <c r="J27" s="3"/>
      <c r="K27" s="17"/>
      <c r="L27" s="3"/>
      <c r="M27" s="17"/>
      <c r="N27" s="3"/>
      <c r="O27" s="17">
        <v>1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361</v>
      </c>
      <c r="T27" s="3"/>
      <c r="U27" s="17"/>
      <c r="V27" s="3"/>
      <c r="W27" s="18">
        <f>IF(ISNUMBER(S27),S27,0)-IF(ISNUMBER(U27),U27,0)</f>
        <v>361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201</v>
      </c>
      <c r="E31" s="16"/>
      <c r="F31" s="3"/>
      <c r="G31" s="16">
        <f>'[1]Kriminal (Appelli Inferjuri)'!$S$31</f>
        <v>61</v>
      </c>
      <c r="H31" s="3"/>
      <c r="I31" s="17">
        <v>13</v>
      </c>
      <c r="J31" s="3"/>
      <c r="K31" s="17"/>
      <c r="L31" s="3"/>
      <c r="M31" s="17">
        <v>13</v>
      </c>
      <c r="N31" s="3"/>
      <c r="O31" s="17"/>
      <c r="P31" s="3"/>
      <c r="Q31" s="17"/>
      <c r="R31" s="3"/>
      <c r="S31" s="18">
        <f t="shared" si="0"/>
        <v>61</v>
      </c>
      <c r="T31" s="3"/>
      <c r="U31" s="17"/>
      <c r="V31" s="3"/>
      <c r="W31" s="18">
        <f>IF(ISNUMBER(S31),S31,0)-IF(ISNUMBER(U31),U31,0)</f>
        <v>61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208</v>
      </c>
      <c r="E33" s="16"/>
      <c r="F33" s="3"/>
      <c r="G33" s="16">
        <f>'[1]Kriminal (Appelli Inferjuri)'!$S$33</f>
        <v>129</v>
      </c>
      <c r="H33" s="3"/>
      <c r="I33" s="17">
        <v>22</v>
      </c>
      <c r="J33" s="3"/>
      <c r="K33" s="17"/>
      <c r="L33" s="3"/>
      <c r="M33" s="17">
        <v>9</v>
      </c>
      <c r="N33" s="3"/>
      <c r="O33" s="17"/>
      <c r="P33" s="3"/>
      <c r="Q33" s="17">
        <v>1</v>
      </c>
      <c r="R33" s="3"/>
      <c r="S33" s="18">
        <f t="shared" si="0"/>
        <v>141</v>
      </c>
      <c r="T33" s="3"/>
      <c r="U33" s="17"/>
      <c r="V33" s="3"/>
      <c r="W33" s="18">
        <f>IF(ISNUMBER(S33),S33,0)-IF(ISNUMBER(U33),U33,0)</f>
        <v>141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174</v>
      </c>
      <c r="E35" s="16"/>
      <c r="F35" s="3"/>
      <c r="G35" s="16">
        <f>'[1]Kriminal (Appelli Inferjuri)'!$S$35</f>
        <v>57</v>
      </c>
      <c r="H35" s="3"/>
      <c r="I35" s="17">
        <v>2</v>
      </c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59</v>
      </c>
      <c r="T35" s="3"/>
      <c r="U35" s="17"/>
      <c r="V35" s="3"/>
      <c r="W35" s="18">
        <f>IF(ISNUMBER(S35),S35,0)-IF(ISNUMBER(U35),U35,0)</f>
        <v>59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186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213</v>
      </c>
      <c r="E43" s="16"/>
      <c r="F43" s="3"/>
      <c r="G43" s="17">
        <f>'[1]Kriminal (Appelli Inferjuri)'!$S$43</f>
        <v>3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3</v>
      </c>
      <c r="T43" s="3"/>
      <c r="U43" s="17"/>
      <c r="V43" s="3"/>
      <c r="W43" s="18">
        <f>IF(ISNUMBER(S43),S43,0)-IF(ISNUMBER(U43),U43,0)</f>
        <v>3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615</v>
      </c>
      <c r="H45" s="18"/>
      <c r="I45" s="21">
        <f>SUM(I25:I43)</f>
        <v>49</v>
      </c>
      <c r="J45" s="18"/>
      <c r="K45" s="21">
        <f>SUM(K25:K43)</f>
        <v>0</v>
      </c>
      <c r="L45" s="18"/>
      <c r="M45" s="21">
        <f>SUM(M25:M43)</f>
        <v>22</v>
      </c>
      <c r="N45" s="18"/>
      <c r="O45" s="21">
        <f>SUM(O25:O43)</f>
        <v>1</v>
      </c>
      <c r="P45" s="18"/>
      <c r="Q45" s="21">
        <f>SUM(Q25:Q43)</f>
        <v>1</v>
      </c>
      <c r="R45" s="18"/>
      <c r="S45" s="21">
        <f>SUM(S25:S43)</f>
        <v>642</v>
      </c>
      <c r="T45" s="18"/>
      <c r="U45" s="21">
        <f>SUM(U25:U43)</f>
        <v>0</v>
      </c>
      <c r="V45" s="18"/>
      <c r="W45" s="21">
        <f>SUM(W25:W43)</f>
        <v>642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57421875" style="58" customWidth="1"/>
    <col min="2" max="24" width="5.140625" style="58" customWidth="1"/>
    <col min="25" max="25" width="6.8515625" style="58" customWidth="1"/>
    <col min="26" max="28" width="5.42187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Marzu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166</v>
      </c>
      <c r="C9" s="67" t="s">
        <v>127</v>
      </c>
      <c r="D9" s="67"/>
      <c r="E9" s="67" t="s">
        <v>197</v>
      </c>
      <c r="F9" s="68" t="s">
        <v>181</v>
      </c>
      <c r="G9" s="68" t="s">
        <v>184</v>
      </c>
      <c r="H9" s="67" t="s">
        <v>68</v>
      </c>
      <c r="I9" s="67" t="s">
        <v>149</v>
      </c>
      <c r="J9" s="67" t="str">
        <f>'Introdotti(Mag-Malta)'!J9</f>
        <v>Nadine Lia</v>
      </c>
      <c r="K9" s="67" t="s">
        <v>200</v>
      </c>
      <c r="L9" s="67" t="s">
        <v>145</v>
      </c>
      <c r="M9" s="67" t="s">
        <v>169</v>
      </c>
      <c r="N9" s="67" t="s">
        <v>69</v>
      </c>
      <c r="O9" s="67" t="s">
        <v>150</v>
      </c>
      <c r="P9" s="67" t="s">
        <v>170</v>
      </c>
      <c r="Q9" s="67" t="s">
        <v>126</v>
      </c>
      <c r="R9" s="67" t="str">
        <f>'Introdotti(Mag-Malta)'!R9</f>
        <v>Victor George Axiaq</v>
      </c>
      <c r="S9" s="67"/>
      <c r="T9" s="67" t="s">
        <v>152</v>
      </c>
      <c r="U9" s="69"/>
      <c r="V9" s="69" t="s">
        <v>159</v>
      </c>
      <c r="W9" s="70" t="s">
        <v>178</v>
      </c>
      <c r="X9" s="71" t="s">
        <v>199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229</v>
      </c>
      <c r="C10" s="78">
        <f>SUMIF('Vella G.'!$D$23:$D$43,A10,'Vella G.'!$S$23:$S$43)</f>
        <v>1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2</v>
      </c>
      <c r="J10" s="78">
        <f>SUMIF('Nadine Lia'!$D$23:$D$43,A10,'Nadine Lia'!$S$23:$S$43)</f>
        <v>1</v>
      </c>
      <c r="K10" s="78">
        <f>SUMIF('Simone Grech'!$D$23:$D$43,A10,'Simone Grech'!$S$23:$S$43)</f>
        <v>13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100</v>
      </c>
      <c r="O10" s="78">
        <f>SUMIF('Farrugia I.'!$D$23:$D$43,A10,'Farrugia I.'!$S$23:$S$43)</f>
        <v>0</v>
      </c>
      <c r="P10" s="78">
        <f>SUMIF('M. Vella'!$D$23:$D$43,A10,'M. Vella'!$S$23:$S$43)</f>
        <v>2</v>
      </c>
      <c r="Q10" s="78">
        <f>SUMIF('Stafrace Zammit C.'!$D$23:$D$43,A10,'Stafrace Zammit C.'!$S$23:$S$43)</f>
        <v>0</v>
      </c>
      <c r="R10" s="78">
        <f>SUMIF('Victor George Axiaq'!$D$23:$D$43,A10,'Victor George Axiaq'!$S$23:$S$43)</f>
        <v>5</v>
      </c>
      <c r="S10" s="78">
        <f>SUMIF('mag. 3'!$D$23:$D$43,A10,'mag. 3'!$S$23:$S$43)</f>
        <v>0</v>
      </c>
      <c r="T10" s="78">
        <f>SUMIF('Galea Sciberras N.'!$D$23:$D$43,A10,'Galea Sciberras N.'!$S$23:$S$43)</f>
        <v>759</v>
      </c>
      <c r="U10" s="78">
        <f>SUMIF('Bugeja A.'!$D$23:$D$43,A10,'Bugeja A.'!$S$23:$S$43)</f>
        <v>0</v>
      </c>
      <c r="V10" s="78">
        <f>SUMIF('Galea C.'!$D$23:$D$43,A10,'Galea C.'!$S$23:$S$43)</f>
        <v>2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0</v>
      </c>
      <c r="Y10" s="80">
        <f aca="true" t="shared" si="0" ref="Y10:Y30">SUM(B10:X10)</f>
        <v>1114</v>
      </c>
      <c r="Z10" s="81">
        <f aca="true" t="shared" si="1" ref="Z10:Z26">Y10/$Y$31</f>
        <v>0.0689100581467277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52</v>
      </c>
      <c r="C11" s="79">
        <f>SUMIF('Vella G.'!$D$23:$D$43,A11,'Vella G.'!$S$23:$S$43)</f>
        <v>54</v>
      </c>
      <c r="D11" s="79">
        <f>SUMIF('Depasquale F.'!$D$23:$D$43,A11,'Depasquale F.'!$S$23:$S$43)</f>
        <v>0</v>
      </c>
      <c r="E11" s="79">
        <f>SUMIF('Astrid-May Grima'!$D$23:$D$43,A11,'Astrid-May Grima'!$S$23:$S$43)</f>
        <v>142</v>
      </c>
      <c r="F11" s="79">
        <f>SUMIF('Farrugia Frendo C.'!$D$23:$D$43,A11,'Farrugia Frendo C.'!$S$23:$S$43)</f>
        <v>187</v>
      </c>
      <c r="G11" s="79">
        <f>SUMIF('Micallef Stafrace Y.'!$D$23:$D$43,A11,'Micallef Stafrace Y.'!$S$23:$S$43)</f>
        <v>88</v>
      </c>
      <c r="H11" s="79">
        <f>SUMIF('Demicoli A.'!$D$23:$D$43,A11,'Demicoli A.'!$S$23:$S$43)</f>
        <v>162</v>
      </c>
      <c r="I11" s="79">
        <f>SUMIF('Farrugia M.'!$D$23:$D$43,A11,'Farrugia M.'!$S$23:$S$43)</f>
        <v>180</v>
      </c>
      <c r="J11" s="79">
        <f>SUMIF('Nadine Lia'!$D$23:$D$43,A11,'Nadine Lia'!$S$23:$S$43)</f>
        <v>148</v>
      </c>
      <c r="K11" s="79">
        <f>SUMIF('Simone Grech'!$D$23:$D$43,A11,'Simone Grech'!$S$23:$S$43)</f>
        <v>37</v>
      </c>
      <c r="L11" s="79">
        <f>SUMIF('Camilleri N.'!$D$23:$D$43,A11,'Camilleri N.'!$S$23:$S$43)</f>
        <v>255</v>
      </c>
      <c r="M11" s="79">
        <f>SUMIF('J. Mifsud'!$D$23:$D$43,A11,'J. Mifsud'!$S$23:$S$43)</f>
        <v>57</v>
      </c>
      <c r="N11" s="79">
        <f>SUMIF('Clarke D.'!$D$23:$D$43,A11,'Clarke D.'!$S$23:$S$43)</f>
        <v>109</v>
      </c>
      <c r="O11" s="79">
        <f>SUMIF('Farrugia I.'!$D$23:$D$43,A11,'Farrugia I.'!$S$23:$S$43)</f>
        <v>133</v>
      </c>
      <c r="P11" s="79">
        <f>SUMIF('M. Vella'!$D$23:$D$43,A11,'M. Vella'!$S$23:$S$43)</f>
        <v>135</v>
      </c>
      <c r="Q11" s="79">
        <f>SUMIF('Stafrace Zammit C.'!$D$23:$D$43,A11,'Stafrace Zammit C.'!$S$23:$S$43)</f>
        <v>279</v>
      </c>
      <c r="R11" s="79">
        <f>SUMIF('Victor George Axiaq'!$D$23:$D$43,A11,'Victor George Axiaq'!$S$23:$S$43)</f>
        <v>4</v>
      </c>
      <c r="S11" s="79">
        <f>SUMIF('mag. 3'!$D$23:$D$43,A11,'mag. 3'!$S$23:$S$43)</f>
        <v>0</v>
      </c>
      <c r="T11" s="79">
        <f>SUMIF('Galea Sciberras N.'!$D$23:$D$43,A11,'Galea Sciberras N.'!$S$23:$S$43)</f>
        <v>33</v>
      </c>
      <c r="U11" s="79">
        <f>SUMIF('Bugeja A.'!$D$23:$D$43,A11,'Bugeja A.'!$S$23:$S$43)</f>
        <v>0</v>
      </c>
      <c r="V11" s="79">
        <f>SUMIF('Galea C.'!$D$23:$D$43,A11,'Galea C.'!$S$23:$S$43)</f>
        <v>7</v>
      </c>
      <c r="W11" s="79">
        <f>SUMIF('Frendo Dimech D.'!$D$23:$D$43,A11,'Frendo Dimech D.'!$S$23:$S$43)</f>
        <v>78</v>
      </c>
      <c r="X11" s="79">
        <f>SUMIF('Rachel Montebello'!$D$23:$D$43,A11,'Rachel Montebello'!$S$23:$S$43)</f>
        <v>191</v>
      </c>
      <c r="Y11" s="86">
        <f t="shared" si="0"/>
        <v>2331</v>
      </c>
      <c r="Z11" s="87">
        <f t="shared" si="1"/>
        <v>0.14419151305208464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50</v>
      </c>
      <c r="C12" s="92">
        <f>SUMIF('Vella G.'!$D$23:$D$43,A12,'Vella G.'!$S$23:$S$43)</f>
        <v>163</v>
      </c>
      <c r="D12" s="92">
        <f>SUMIF('Depasquale F.'!$D$23:$D$43,A12,'Depasquale F.'!$S$23:$S$43)</f>
        <v>0</v>
      </c>
      <c r="E12" s="92">
        <f>SUMIF('Astrid-May Grima'!$D$23:$D$43,A12,'Astrid-May Grima'!$S$23:$S$43)</f>
        <v>113</v>
      </c>
      <c r="F12" s="92">
        <f>SUMIF('Farrugia Frendo C.'!$D$23:$D$43,A12,'Farrugia Frendo C.'!$S$23:$S$43)</f>
        <v>63</v>
      </c>
      <c r="G12" s="92">
        <f>SUMIF('Micallef Stafrace Y.'!$D$23:$D$43,A12,'Micallef Stafrace Y.'!$S$23:$S$43)</f>
        <v>52</v>
      </c>
      <c r="H12" s="92">
        <f>SUMIF('Demicoli A.'!$D$23:$D$43,A12,'Demicoli A.'!$S$23:$S$43)</f>
        <v>49</v>
      </c>
      <c r="I12" s="92">
        <f>SUMIF('Farrugia M.'!$D$23:$D$43,A12,'Farrugia M.'!$S$23:$S$43)</f>
        <v>43</v>
      </c>
      <c r="J12" s="92">
        <f>SUMIF('Nadine Lia'!$D$23:$D$43,A12,'Nadine Lia'!$S$23:$S$43)</f>
        <v>68</v>
      </c>
      <c r="K12" s="92">
        <f>SUMIF('Simone Grech'!$D$23:$D$43,A12,'Simone Grech'!$S$23:$S$43)</f>
        <v>15</v>
      </c>
      <c r="L12" s="92">
        <f>SUMIF('Camilleri N.'!$D$23:$D$43,A12,'Camilleri N.'!$S$23:$S$43)</f>
        <v>10</v>
      </c>
      <c r="M12" s="92">
        <f>SUMIF('J. Mifsud'!$D$23:$D$43,A12,'J. Mifsud'!$S$23:$S$43)</f>
        <v>13</v>
      </c>
      <c r="N12" s="92">
        <f>SUMIF('Clarke D.'!$D$23:$D$43,A12,'Clarke D.'!$S$23:$S$43)</f>
        <v>120</v>
      </c>
      <c r="O12" s="92">
        <f>SUMIF('Farrugia I.'!$D$23:$D$43,A12,'Farrugia I.'!$S$23:$S$43)</f>
        <v>138</v>
      </c>
      <c r="P12" s="92">
        <f>SUMIF('M. Vella'!$D$23:$D$43,A12,'M. Vella'!$S$23:$S$43)</f>
        <v>69</v>
      </c>
      <c r="Q12" s="92">
        <f>SUMIF('Stafrace Zammit C.'!$D$23:$D$43,A12,'Stafrace Zammit C.'!$S$23:$S$43)</f>
        <v>80</v>
      </c>
      <c r="R12" s="92">
        <f>SUMIF('Victor George Axiaq'!$D$23:$D$43,A12,'Victor George Axiaq'!$S$23:$S$43)</f>
        <v>87</v>
      </c>
      <c r="S12" s="92">
        <f>SUMIF('mag. 3'!$D$23:$D$43,A12,'mag. 3'!$S$23:$S$43)</f>
        <v>0</v>
      </c>
      <c r="T12" s="92">
        <f>SUMIF('Galea Sciberras N.'!$D$23:$D$43,A12,'Galea Sciberras N.'!$S$23:$S$43)</f>
        <v>135</v>
      </c>
      <c r="U12" s="92">
        <f>SUMIF('Bugeja A.'!$D$23:$D$43,A12,'Bugeja A.'!$S$23:$S$43)</f>
        <v>0</v>
      </c>
      <c r="V12" s="92">
        <f>SUMIF('Galea C.'!$D$23:$D$43,A12,'Galea C.'!$S$23:$S$43)</f>
        <v>20</v>
      </c>
      <c r="W12" s="92">
        <f>SUMIF('Frendo Dimech D.'!$D$23:$D$43,A12,'Frendo Dimech D.'!$S$23:$S$43)</f>
        <v>6</v>
      </c>
      <c r="X12" s="93">
        <f>SUMIF('Rachel Montebello'!$D$23:$D$43,A12,'Rachel Montebello'!$S$23:$S$43)</f>
        <v>51</v>
      </c>
      <c r="Y12" s="94">
        <f t="shared" si="0"/>
        <v>1345</v>
      </c>
      <c r="Z12" s="95">
        <f t="shared" si="1"/>
        <v>0.08319930718792527</v>
      </c>
      <c r="AA12" s="96">
        <f>SUM(Y10:Y12)</f>
        <v>4790</v>
      </c>
      <c r="AB12" s="97">
        <f>AA12/$Y$31</f>
        <v>0.2963008783867376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SUMIF('Nadine Lia'!$D$23:$D$43,A13,'Nadine Lia'!$S$23:$S$43)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42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SUMIF('Victor George Axiaq'!$D$23:$D$43,A13,'Victor George Axiaq'!$S$23:$S$43)</f>
        <v>0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47</v>
      </c>
      <c r="Z13" s="81">
        <f t="shared" si="1"/>
        <v>0.0029073363850055673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SUMIF('Nadine Lia'!$D$23:$D$43,A14,'Nadine Lia'!$S$23:$S$43)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SUMIF('Victor George Axiaq'!$D$23:$D$43,A14,'Victor George Axiaq'!$S$23:$S$43)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0.00117530619819374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1338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SUMIF('Nadine Lia'!$D$23:$D$43,A15,'Nadine Lia'!$S$23:$S$43)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SUMIF('Victor George Axiaq'!$D$23:$D$43,A15,'Victor George Axiaq'!$S$23:$S$43)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1378</v>
      </c>
      <c r="Z15" s="95">
        <f t="shared" si="1"/>
        <v>0.08524062847952493</v>
      </c>
      <c r="AA15" s="96">
        <f>SUM(Y13:Y15)</f>
        <v>1444</v>
      </c>
      <c r="AB15" s="97">
        <f>AA15/$Y$31</f>
        <v>0.08932327106272424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SUMIF('Nadine Lia'!$D$23:$D$43,A16,'Nadine Lia'!$S$23:$S$43)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105</v>
      </c>
      <c r="R16" s="78">
        <f>SUMIF('Victor George Axiaq'!$D$23:$D$43,A16,'Victor George Axiaq'!$S$23:$S$43)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0</v>
      </c>
      <c r="Y16" s="80">
        <f t="shared" si="0"/>
        <v>105</v>
      </c>
      <c r="Z16" s="81">
        <f t="shared" si="1"/>
        <v>0.006495113200544352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SUMIF('Nadine Lia'!$D$23:$D$43,A17,'Nadine Lia'!$S$23:$S$43)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114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SUMIF('Victor George Axiaq'!$D$23:$D$43,A17,'Victor George Axiaq'!$S$23:$S$43)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0</v>
      </c>
      <c r="X17" s="79">
        <f>SUMIF('Rachel Montebello'!$D$23:$D$43,A17,'Rachel Montebello'!$S$23:$S$43)</f>
        <v>0</v>
      </c>
      <c r="Y17" s="86">
        <f t="shared" si="0"/>
        <v>114</v>
      </c>
      <c r="Z17" s="87">
        <f t="shared" si="1"/>
        <v>0.00705183718916244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SUMIF('Nadine Lia'!$D$23:$D$43,A18,'Nadine Lia'!$S$23:$S$43)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101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SUMIF('Victor George Axiaq'!$D$23:$D$43,A18,'Victor George Axiaq'!$S$23:$S$43)</f>
        <v>1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1</v>
      </c>
      <c r="X18" s="79">
        <f>SUMIF('Rachel Montebello'!$D$23:$D$43,A18,'Rachel Montebello'!$S$23:$S$43)</f>
        <v>0</v>
      </c>
      <c r="Y18" s="86">
        <f t="shared" si="0"/>
        <v>115</v>
      </c>
      <c r="Z18" s="87">
        <f t="shared" si="1"/>
        <v>0.0071136954101200045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562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SUMIF('Nadine Lia'!$D$23:$D$43,A19,'Nadine Lia'!$S$23:$S$43)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SUMIF('Victor George Axiaq'!$D$23:$D$43,A19,'Victor George Axiaq'!$S$23:$S$43)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563</v>
      </c>
      <c r="Z19" s="87">
        <f t="shared" si="1"/>
        <v>0.034826178399109245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SUMIF('Nadine Lia'!$D$23:$D$43,A20,'Nadine Lia'!$S$23:$S$43)</f>
        <v>6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SUMIF('Victor George Axiaq'!$D$23:$D$43,A20,'Victor George Axiaq'!$S$23:$S$43)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0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6</v>
      </c>
      <c r="Z20" s="95">
        <f t="shared" si="1"/>
        <v>0.0003711493257453916</v>
      </c>
      <c r="AA20" s="96">
        <f>SUM(Y16:Y20)</f>
        <v>903</v>
      </c>
      <c r="AB20" s="97">
        <f>AA20/$Y$31</f>
        <v>0.05585797352468143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0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SUMIF('Nadine Lia'!$D$23:$D$43,A21,'Nadine Lia'!$S$23:$S$43)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36</v>
      </c>
      <c r="Q21" s="78">
        <f>SUMIF('Stafrace Zammit C.'!$D$23:$D$43,A21,'Stafrace Zammit C.'!$S$23:$S$43)</f>
        <v>0</v>
      </c>
      <c r="R21" s="78">
        <f>SUMIF('Victor George Axiaq'!$D$23:$D$43,A21,'Victor George Axiaq'!$S$23:$S$43)</f>
        <v>1525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1568</v>
      </c>
      <c r="Z21" s="81">
        <f t="shared" si="1"/>
        <v>0.09699369046146233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7</v>
      </c>
      <c r="G22" s="92">
        <f>SUMIF('Micallef Stafrace Y.'!$D$23:$D$43,A22,'Micallef Stafrace Y.'!$S$23:$S$43)</f>
        <v>353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SUMIF('Nadine Lia'!$D$23:$D$43,A22,'Nadine Lia'!$S$23:$S$43)</f>
        <v>0</v>
      </c>
      <c r="K22" s="92">
        <f>SUMIF('Simone Grech'!$D$23:$D$43,A22,'Simone Grech'!$S$23:$S$43)</f>
        <v>28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7</v>
      </c>
      <c r="Q22" s="92">
        <f>SUMIF('Stafrace Zammit C.'!$D$23:$D$43,A22,'Stafrace Zammit C.'!$S$23:$S$43)</f>
        <v>26</v>
      </c>
      <c r="R22" s="92">
        <f>SUMIF('Victor George Axiaq'!$D$23:$D$43,A22,'Victor George Axiaq'!$S$23:$S$43)</f>
        <v>30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451</v>
      </c>
      <c r="Z22" s="95">
        <f t="shared" si="1"/>
        <v>0.027898057651861933</v>
      </c>
      <c r="AA22" s="96">
        <f>SUM(Y21:Y22)</f>
        <v>2019</v>
      </c>
      <c r="AB22" s="97">
        <f aca="true" t="shared" si="2" ref="AB22:AB30">AA22/$Y$31</f>
        <v>0.12489174811332426</v>
      </c>
    </row>
    <row r="23" spans="1:28" ht="15.75" customHeight="1">
      <c r="A23" s="76" t="s">
        <v>20</v>
      </c>
      <c r="B23" s="98">
        <f>SUMIF('J. Demicoli'!$D$23:$D$43,A23,'J. Demicoli'!$S$23:$S$43)</f>
        <v>27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1053</v>
      </c>
      <c r="G23" s="99">
        <f>SUMIF('Micallef Stafrace Y.'!$D$23:$D$43,A23,'Micallef Stafrace Y.'!$S$23:$S$43)</f>
        <v>53</v>
      </c>
      <c r="H23" s="99">
        <f>SUMIF('Demicoli A.'!$D$23:$D$43,A23,'Demicoli A.'!$S$23:$S$43)</f>
        <v>241</v>
      </c>
      <c r="I23" s="99">
        <f>SUMIF('Farrugia M.'!$D$23:$D$43,A23,'Farrugia M.'!$S$23:$S$43)</f>
        <v>0</v>
      </c>
      <c r="J23" s="99">
        <f>SUMIF('Nadine Lia'!$D$23:$D$43,A23,'Nadine Lia'!$S$23:$S$43)</f>
        <v>319</v>
      </c>
      <c r="K23" s="99">
        <f>SUMIF('Simone Grech'!$D$23:$D$43,A23,'Simone Grech'!$S$23:$S$43)</f>
        <v>362</v>
      </c>
      <c r="L23" s="99">
        <f>SUMIF('Camilleri N.'!$D$23:$D$43,A23,'Camilleri N.'!$S$23:$S$43)</f>
        <v>0</v>
      </c>
      <c r="M23" s="99">
        <f>SUMIF('J. Mifsud'!$D$23:$D$43,A23,'J. Mifsud'!$S$23:$S$43)</f>
        <v>78</v>
      </c>
      <c r="N23" s="99">
        <f>SUMIF('Clarke D.'!$D$23:$D$43,A23,'Clarke D.'!$S$23:$S$43)</f>
        <v>5</v>
      </c>
      <c r="O23" s="99">
        <f>SUMIF('Farrugia I.'!$D$23:$D$43,A23,'Farrugia I.'!$S$23:$S$43)</f>
        <v>285</v>
      </c>
      <c r="P23" s="99">
        <f>SUMIF('M. Vella'!$D$23:$D$43,A23,'M. Vella'!$S$23:$S$43)</f>
        <v>40</v>
      </c>
      <c r="Q23" s="99">
        <f>SUMIF('Stafrace Zammit C.'!$D$23:$D$43,A23,'Stafrace Zammit C.'!$S$23:$S$43)</f>
        <v>630</v>
      </c>
      <c r="R23" s="99">
        <f>SUMIF('Victor George Axiaq'!$D$23:$D$43,A23,'Victor George Axiaq'!$S$23:$S$43)</f>
        <v>460</v>
      </c>
      <c r="S23" s="99">
        <f>SUMIF('mag. 3'!$D$23:$D$43,A23,'mag. 3'!$S$23:$S$43)</f>
        <v>0</v>
      </c>
      <c r="T23" s="99">
        <f>SUMIF('Galea Sciberras N.'!$D$23:$D$43,A23,'Galea Sciberras N.'!$S$23:$S$43)</f>
        <v>41</v>
      </c>
      <c r="U23" s="99">
        <f>SUMIF('Bugeja A.'!$D$23:$D$43,A23,'Bugeja A.'!$S$23:$S$43)</f>
        <v>0</v>
      </c>
      <c r="V23" s="99">
        <f>SUMIF('Galea C.'!$D$23:$D$43,A23,'Galea C.'!$S$23:$S$43)</f>
        <v>327</v>
      </c>
      <c r="W23" s="99">
        <f>SUMIF('Frendo Dimech D.'!$D$23:$D$43,A23,'Frendo Dimech D.'!$S$23:$S$43)</f>
        <v>78</v>
      </c>
      <c r="X23" s="100">
        <f>SUMIF('Rachel Montebello'!$D$23:$D$43,A23,'Rachel Montebello'!$S$23:$S$43)</f>
        <v>32</v>
      </c>
      <c r="Y23" s="80">
        <f t="shared" si="0"/>
        <v>4031</v>
      </c>
      <c r="Z23" s="101">
        <f t="shared" si="1"/>
        <v>0.24935048867994555</v>
      </c>
      <c r="AA23" s="102">
        <f aca="true" t="shared" si="3" ref="AA23:AA30">SUM(Y23)</f>
        <v>4031</v>
      </c>
      <c r="AB23" s="103">
        <f t="shared" si="2"/>
        <v>0.24935048867994555</v>
      </c>
    </row>
    <row r="24" spans="1:28" ht="15.75" customHeight="1">
      <c r="A24" s="76" t="s">
        <v>62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26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SUMIF('Nadine Lia'!$D$23:$D$43,A24,'Nadine Lia'!$S$23:$S$43)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3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SUMIF('Victor George Axiaq'!$D$23:$D$43,A24,'Victor George Axiaq'!$S$23:$S$43)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29</v>
      </c>
      <c r="Z24" s="101">
        <f t="shared" si="1"/>
        <v>0.0017938884077693925</v>
      </c>
      <c r="AA24" s="102">
        <f t="shared" si="3"/>
        <v>29</v>
      </c>
      <c r="AB24" s="103">
        <f t="shared" si="2"/>
        <v>0.0017938884077693925</v>
      </c>
    </row>
    <row r="25" spans="1:28" ht="15.75" customHeight="1">
      <c r="A25" s="76" t="s">
        <v>63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639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SUMIF('Nadine Lia'!$D$23:$D$43,A25,'Nadine Lia'!$S$23:$S$43)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SUMIF('Victor George Axiaq'!$D$23:$D$43,A25,'Victor George Axiaq'!$S$23:$S$43)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640</v>
      </c>
      <c r="Z25" s="101">
        <f t="shared" si="1"/>
        <v>0.03958926141284177</v>
      </c>
      <c r="AA25" s="102">
        <f t="shared" si="3"/>
        <v>640</v>
      </c>
      <c r="AB25" s="103">
        <f t="shared" si="2"/>
        <v>0.03958926141284177</v>
      </c>
    </row>
    <row r="26" spans="1:28" ht="15.75" customHeight="1">
      <c r="A26" s="76" t="s">
        <v>64</v>
      </c>
      <c r="B26" s="98">
        <f>SUMIF('J. Demicoli'!$D$23:$D$43,A26,'J. Demicoli'!$S$23:$S$43)</f>
        <v>2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1671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0</v>
      </c>
      <c r="I26" s="99">
        <f>SUMIF('Farrugia M.'!$D$23:$D$43,A26,'Farrugia M.'!$S$23:$S$43)</f>
        <v>0</v>
      </c>
      <c r="J26" s="99">
        <f>SUMIF('Nadine Lia'!$D$23:$D$43,A26,'Nadine Lia'!$S$23:$S$43)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SUMIF('Victor George Axiaq'!$D$23:$D$43,A26,'Victor George Axiaq'!$S$23:$S$43)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1673</v>
      </c>
      <c r="Z26" s="101">
        <f t="shared" si="1"/>
        <v>0.10348880366200668</v>
      </c>
      <c r="AA26" s="102">
        <f t="shared" si="3"/>
        <v>1673</v>
      </c>
      <c r="AB26" s="103">
        <f t="shared" si="2"/>
        <v>0.10348880366200668</v>
      </c>
    </row>
    <row r="27" spans="1:28" ht="15.75" customHeight="1">
      <c r="A27" s="104" t="s">
        <v>129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SUMIF('Nadine Lia'!$D$23:$D$44,A27,'Nadine Lia'!$S$23:$S$44)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0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1</v>
      </c>
      <c r="R27" s="99">
        <f>SUMIF('Victor George Axiaq'!$D$23:$D$44,A27,'Victor George Axiaq'!$S$23:$S$44)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0</v>
      </c>
      <c r="W27" s="99">
        <f>SUMIF('Frendo Dimech D.'!$D$23:$D$43,A27,'Frendo Dimech D.'!$S$23:$S$43)</f>
        <v>4</v>
      </c>
      <c r="X27" s="100">
        <f>SUMIF('Rachel Montebello'!$D$23:$D$43,A27,'Rachel Montebello'!$S$23:$S$43)</f>
        <v>0</v>
      </c>
      <c r="Y27" s="105">
        <f t="shared" si="0"/>
        <v>5</v>
      </c>
      <c r="Z27" s="101">
        <f>Y27/$Y$31</f>
        <v>0.0003092911047878263</v>
      </c>
      <c r="AA27" s="102">
        <f t="shared" si="3"/>
        <v>5</v>
      </c>
      <c r="AB27" s="103">
        <f t="shared" si="2"/>
        <v>0.0003092911047878263</v>
      </c>
    </row>
    <row r="28" spans="1:28" ht="15.75" customHeight="1">
      <c r="A28" s="104" t="s">
        <v>215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SUMIF('Nadine Lia'!$D$23:$D$44,A28,'Nadine Lia'!$S$23:$S$44)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SUMIF('Victor George Axiaq'!$D$23:$D$44,A28,'Victor George Axiaq'!$S$23:$S$44)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130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SUMIF('Nadine Lia'!$D$23:$D$44,A29,'Nadine Lia'!$S$23:$S$44)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SUMIF('Victor George Axiaq'!$D$23:$D$44,A29,'Victor George Axiaq'!$S$23:$S$44)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1</v>
      </c>
      <c r="Y29" s="105">
        <f t="shared" si="0"/>
        <v>2</v>
      </c>
      <c r="Z29" s="106">
        <f>Y29/$Y$31</f>
        <v>0.00012371644191513053</v>
      </c>
      <c r="AA29" s="102">
        <f t="shared" si="3"/>
        <v>2</v>
      </c>
      <c r="AB29" s="103">
        <f t="shared" si="2"/>
        <v>0.00012371644191513053</v>
      </c>
    </row>
    <row r="30" spans="1:28" ht="15.75" customHeight="1" thickBot="1">
      <c r="A30" s="107" t="s">
        <v>131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SUMIF('Nadine Lia'!$D$23:$D$44,A30,'Nadine Lia'!$S$23:$S$44)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43</v>
      </c>
      <c r="O30" s="78">
        <f>SUMIF('Farrugia I.'!$D$23:$D$44,A30,'Farrugia I.'!$S$23:$S$44)</f>
        <v>584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SUMIF('Victor George Axiaq'!$D$23:$D$44,A30,'Victor George Axiaq'!$S$23:$S$44)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630</v>
      </c>
      <c r="Z30" s="101">
        <f>Y30/$Y$31</f>
        <v>0.03897067920326611</v>
      </c>
      <c r="AA30" s="102">
        <f t="shared" si="3"/>
        <v>630</v>
      </c>
      <c r="AB30" s="103">
        <f t="shared" si="2"/>
        <v>0.03897067920326611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360</v>
      </c>
      <c r="C31" s="111">
        <f t="shared" si="4"/>
        <v>218</v>
      </c>
      <c r="D31" s="111">
        <f t="shared" si="4"/>
        <v>0</v>
      </c>
      <c r="E31" s="111">
        <f t="shared" si="4"/>
        <v>3127</v>
      </c>
      <c r="F31" s="111">
        <f t="shared" si="4"/>
        <v>1310</v>
      </c>
      <c r="G31" s="111">
        <f t="shared" si="4"/>
        <v>1910</v>
      </c>
      <c r="H31" s="111">
        <f t="shared" si="4"/>
        <v>452</v>
      </c>
      <c r="I31" s="111">
        <f t="shared" si="4"/>
        <v>225</v>
      </c>
      <c r="J31" s="111">
        <f t="shared" si="4"/>
        <v>542</v>
      </c>
      <c r="K31" s="111">
        <f t="shared" si="4"/>
        <v>455</v>
      </c>
      <c r="L31" s="111">
        <f t="shared" si="4"/>
        <v>265</v>
      </c>
      <c r="M31" s="111">
        <f t="shared" si="4"/>
        <v>148</v>
      </c>
      <c r="N31" s="111">
        <f t="shared" si="4"/>
        <v>420</v>
      </c>
      <c r="O31" s="111">
        <f t="shared" si="4"/>
        <v>1397</v>
      </c>
      <c r="P31" s="111">
        <f t="shared" si="4"/>
        <v>302</v>
      </c>
      <c r="Q31" s="111">
        <f t="shared" si="4"/>
        <v>1123</v>
      </c>
      <c r="R31" s="111">
        <f t="shared" si="4"/>
        <v>2112</v>
      </c>
      <c r="S31" s="111">
        <f t="shared" si="4"/>
        <v>0</v>
      </c>
      <c r="T31" s="111">
        <f t="shared" si="4"/>
        <v>968</v>
      </c>
      <c r="U31" s="111">
        <f t="shared" si="4"/>
        <v>0</v>
      </c>
      <c r="V31" s="111">
        <f t="shared" si="4"/>
        <v>356</v>
      </c>
      <c r="W31" s="111">
        <f t="shared" si="4"/>
        <v>175</v>
      </c>
      <c r="X31" s="111">
        <f>SUM(X10:X30)</f>
        <v>301</v>
      </c>
      <c r="Y31" s="112">
        <f t="shared" si="4"/>
        <v>16166</v>
      </c>
      <c r="Z31" s="113"/>
      <c r="AA31" s="114"/>
      <c r="AB31" s="115"/>
    </row>
    <row r="32" spans="2:28" ht="13.5" customHeight="1" thickBot="1">
      <c r="B32" s="117">
        <f>B31/Y31</f>
        <v>0.022268959544723493</v>
      </c>
      <c r="C32" s="118">
        <f>C31/Y31</f>
        <v>0.013485092168749227</v>
      </c>
      <c r="D32" s="118">
        <f>D31/Y31</f>
        <v>0</v>
      </c>
      <c r="E32" s="118">
        <f>E31/Y31</f>
        <v>0.19343065693430658</v>
      </c>
      <c r="F32" s="118">
        <f>F31/Y31</f>
        <v>0.08103426945441049</v>
      </c>
      <c r="G32" s="118">
        <f>G31/Y31</f>
        <v>0.11814920202894964</v>
      </c>
      <c r="H32" s="118">
        <f>H31/Y31</f>
        <v>0.0279599158728195</v>
      </c>
      <c r="I32" s="118">
        <f>I31/Y31</f>
        <v>0.013918099715452183</v>
      </c>
      <c r="J32" s="118">
        <f>J31/Y31</f>
        <v>0.03352715575900037</v>
      </c>
      <c r="K32" s="118">
        <f>K31/Y31</f>
        <v>0.028145490535692194</v>
      </c>
      <c r="L32" s="118">
        <f>L31/Y31</f>
        <v>0.016392428553754793</v>
      </c>
      <c r="M32" s="118">
        <f>M31/Y31</f>
        <v>0.009155016701719658</v>
      </c>
      <c r="N32" s="118">
        <f>N31/Y31</f>
        <v>0.02598045280217741</v>
      </c>
      <c r="O32" s="118">
        <f>O31/Y31</f>
        <v>0.08641593467771867</v>
      </c>
      <c r="P32" s="118">
        <f>P31/Y31</f>
        <v>0.01868118272918471</v>
      </c>
      <c r="Q32" s="118">
        <f>Q31/Y31</f>
        <v>0.06946678213534578</v>
      </c>
      <c r="R32" s="118">
        <f>R31/Y31</f>
        <v>0.13064456266237784</v>
      </c>
      <c r="S32" s="118">
        <f>S31/Y31</f>
        <v>0</v>
      </c>
      <c r="T32" s="118">
        <f>T31/Y31</f>
        <v>0.05987875788692317</v>
      </c>
      <c r="U32" s="118">
        <f>U31/Y31</f>
        <v>0</v>
      </c>
      <c r="V32" s="118">
        <f>V31/Y31</f>
        <v>0.022021526660893232</v>
      </c>
      <c r="W32" s="118">
        <f>W31/Y31</f>
        <v>0.010825188667573921</v>
      </c>
      <c r="X32" s="119">
        <f>X31/Y31</f>
        <v>0.018619324508227144</v>
      </c>
      <c r="Y32" s="113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2">
      <selection activeCell="I39" sqref="I39"/>
    </sheetView>
  </sheetViews>
  <sheetFormatPr defaultColWidth="9.140625" defaultRowHeight="12.75"/>
  <cols>
    <col min="1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140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221</v>
      </c>
      <c r="H23" s="3"/>
      <c r="I23" s="38">
        <v>9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229</v>
      </c>
      <c r="T23" s="3"/>
      <c r="U23" s="38"/>
      <c r="V23" s="3"/>
      <c r="W23" s="18">
        <f>IF(ISNUMBER(S23),S23,0)-IF(ISNUMBER(U23),U23,0)</f>
        <v>229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53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52</v>
      </c>
      <c r="T24" s="3"/>
      <c r="U24" s="39"/>
      <c r="V24" s="3"/>
      <c r="W24" s="18">
        <f aca="true" t="shared" si="0" ref="W24:W39">IF(ISNUMBER(S24),S24,0)-IF(ISNUMBER(U24),U24,0)</f>
        <v>52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55</v>
      </c>
      <c r="H25" s="3"/>
      <c r="I25" s="39">
        <v>2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50</v>
      </c>
      <c r="T25" s="3"/>
      <c r="U25" s="39"/>
      <c r="V25" s="3"/>
      <c r="W25" s="18">
        <f t="shared" si="0"/>
        <v>50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2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2</v>
      </c>
      <c r="T39" s="3"/>
      <c r="U39" s="39"/>
      <c r="V39" s="3"/>
      <c r="W39" s="18">
        <f t="shared" si="0"/>
        <v>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358</v>
      </c>
      <c r="H45" s="18"/>
      <c r="I45" s="21">
        <f>SUM(I23:I43)</f>
        <v>11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360</v>
      </c>
      <c r="T45" s="18"/>
      <c r="U45" s="21">
        <f>SUM(U23:U43)</f>
        <v>0</v>
      </c>
      <c r="V45" s="18"/>
      <c r="W45" s="21">
        <f>SUM(W23:W43)</f>
        <v>360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6">
      <selection activeCell="I39" sqref="I39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7.57421875" style="1" bestFit="1" customWidth="1"/>
    <col min="10" max="10" width="1.421875" style="1" customWidth="1"/>
    <col min="11" max="11" width="8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5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1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54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54</v>
      </c>
      <c r="T24" s="3"/>
      <c r="U24" s="39">
        <v>3</v>
      </c>
      <c r="V24" s="3"/>
      <c r="W24" s="18">
        <f aca="true" t="shared" si="0" ref="W24:W39">IF(ISNUMBER(S24),S24,0)-IF(ISNUMBER(U24),U24,0)</f>
        <v>51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169</v>
      </c>
      <c r="H25" s="3"/>
      <c r="I25" s="39">
        <v>2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163</v>
      </c>
      <c r="T25" s="3"/>
      <c r="U25" s="39"/>
      <c r="V25" s="3"/>
      <c r="W25" s="18">
        <f t="shared" si="0"/>
        <v>163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224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10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218</v>
      </c>
      <c r="T45" s="18"/>
      <c r="U45" s="21">
        <f>SUM(U23:U43)</f>
        <v>3</v>
      </c>
      <c r="V45" s="18"/>
      <c r="W45" s="21">
        <f>SUM(W23:W43)</f>
        <v>215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42187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42187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">
      <selection activeCell="I39" sqref="I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42187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14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188</v>
      </c>
      <c r="H24" s="3"/>
      <c r="I24" s="39">
        <v>3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187</v>
      </c>
      <c r="T24" s="3"/>
      <c r="U24" s="39">
        <v>51</v>
      </c>
      <c r="V24" s="3"/>
      <c r="W24" s="18">
        <f aca="true" t="shared" si="0" ref="W24:W39">IF(ISNUMBER(S24),S24,0)-IF(ISNUMBER(U24),U24,0)</f>
        <v>136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58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63</v>
      </c>
      <c r="T25" s="3"/>
      <c r="U25" s="39"/>
      <c r="V25" s="3"/>
      <c r="W25" s="18">
        <f t="shared" si="0"/>
        <v>63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/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1066</v>
      </c>
      <c r="H36" s="3"/>
      <c r="I36" s="39">
        <v>5</v>
      </c>
      <c r="J36" s="3"/>
      <c r="K36" s="39"/>
      <c r="L36" s="3"/>
      <c r="M36" s="39">
        <v>18</v>
      </c>
      <c r="N36" s="3"/>
      <c r="O36" s="39"/>
      <c r="P36" s="3"/>
      <c r="Q36" s="39"/>
      <c r="R36" s="3"/>
      <c r="S36" s="18">
        <f t="shared" si="1"/>
        <v>1053</v>
      </c>
      <c r="T36" s="3"/>
      <c r="U36" s="39">
        <v>19</v>
      </c>
      <c r="V36" s="3"/>
      <c r="W36" s="18">
        <f>IF(ISNUMBER(S36),S36,0)-IF(ISNUMBER(U36),U36,0)</f>
        <v>1034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1319</v>
      </c>
      <c r="H45" s="18"/>
      <c r="I45" s="21">
        <f>SUM(I22:I43)</f>
        <v>13</v>
      </c>
      <c r="J45" s="18"/>
      <c r="K45" s="21">
        <f>SUM(K23:K43)</f>
        <v>0</v>
      </c>
      <c r="L45" s="18"/>
      <c r="M45" s="21">
        <f>SUM(M22:M43)</f>
        <v>22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1310</v>
      </c>
      <c r="T45" s="18"/>
      <c r="U45" s="21">
        <f>SUM(U22:U43)</f>
        <v>70</v>
      </c>
      <c r="V45" s="18"/>
      <c r="W45" s="21">
        <f>SUM(W22:W43)</f>
        <v>1240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6">
      <selection activeCell="I39" sqref="I39"/>
    </sheetView>
  </sheetViews>
  <sheetFormatPr defaultColWidth="9.140625" defaultRowHeight="12.75"/>
  <cols>
    <col min="1" max="1" width="2.0039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6.57421875" style="1" customWidth="1"/>
    <col min="18" max="18" width="1.1484375" style="1" customWidth="1"/>
    <col min="19" max="19" width="7.421875" style="1" customWidth="1"/>
    <col min="20" max="20" width="0.85546875" style="1" customWidth="1"/>
    <col min="21" max="21" width="5.421875" style="1" bestFit="1" customWidth="1"/>
    <col min="22" max="22" width="1.57421875" style="1" customWidth="1"/>
    <col min="23" max="23" width="8.00390625" style="1" customWidth="1"/>
    <col min="24" max="24" width="1.42187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Marzu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135</v>
      </c>
      <c r="H24" s="3"/>
      <c r="I24" s="39">
        <v>7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142</v>
      </c>
      <c r="T24" s="3"/>
      <c r="U24" s="39">
        <v>3</v>
      </c>
      <c r="V24" s="3"/>
      <c r="W24" s="18">
        <f aca="true" t="shared" si="0" ref="W24:W39">IF(ISNUMBER(S24),S24,0)-IF(ISNUMBER(U24),U24,0)</f>
        <v>139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114</v>
      </c>
      <c r="H25" s="3"/>
      <c r="I25" s="39"/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113</v>
      </c>
      <c r="T25" s="3"/>
      <c r="U25" s="39"/>
      <c r="V25" s="3"/>
      <c r="W25" s="18">
        <f t="shared" si="0"/>
        <v>113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529</v>
      </c>
      <c r="H32" s="3"/>
      <c r="I32" s="39">
        <v>33</v>
      </c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562</v>
      </c>
      <c r="T32" s="3"/>
      <c r="U32" s="39"/>
      <c r="V32" s="3"/>
      <c r="W32" s="18">
        <f t="shared" si="0"/>
        <v>562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639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639</v>
      </c>
      <c r="T38" s="3"/>
      <c r="U38" s="39"/>
      <c r="V38" s="3"/>
      <c r="W38" s="18">
        <f>IF(ISNUMBER(S38),S38,0)-IF(ISNUMBER(U38),U38,0)</f>
        <v>639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1647</v>
      </c>
      <c r="H39" s="3"/>
      <c r="I39" s="39">
        <v>153</v>
      </c>
      <c r="J39" s="3"/>
      <c r="K39" s="39"/>
      <c r="L39" s="3"/>
      <c r="M39" s="39">
        <v>114</v>
      </c>
      <c r="N39" s="3"/>
      <c r="O39" s="39"/>
      <c r="P39" s="3"/>
      <c r="Q39" s="39">
        <v>15</v>
      </c>
      <c r="R39" s="3"/>
      <c r="S39" s="18">
        <f t="shared" si="1"/>
        <v>1671</v>
      </c>
      <c r="T39" s="3"/>
      <c r="U39" s="39">
        <v>3</v>
      </c>
      <c r="V39" s="3"/>
      <c r="W39" s="18">
        <f t="shared" si="0"/>
        <v>1668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3064</v>
      </c>
      <c r="H45" s="18"/>
      <c r="I45" s="21">
        <f>SUM(I22:I43)</f>
        <v>193</v>
      </c>
      <c r="J45" s="18"/>
      <c r="K45" s="21">
        <f>SUM(K23:K43)</f>
        <v>0</v>
      </c>
      <c r="L45" s="18"/>
      <c r="M45" s="21">
        <f>SUM(M22:M43)</f>
        <v>115</v>
      </c>
      <c r="N45" s="18"/>
      <c r="O45" s="21">
        <f>SUM(O22:O43)</f>
        <v>0</v>
      </c>
      <c r="P45" s="18"/>
      <c r="Q45" s="21">
        <f>SUM(Q22:Q43)</f>
        <v>15</v>
      </c>
      <c r="R45" s="18"/>
      <c r="S45" s="21">
        <f>SUM(S22:S43)</f>
        <v>3127</v>
      </c>
      <c r="T45" s="18"/>
      <c r="U45" s="21">
        <f>SUM(U22:U43)</f>
        <v>6</v>
      </c>
      <c r="V45" s="18"/>
      <c r="W45" s="21">
        <f>SUM(W22:W43)</f>
        <v>3121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2021-08-31T07:46:57Z</cp:lastPrinted>
  <dcterms:created xsi:type="dcterms:W3CDTF">2001-09-20T13:22:09Z</dcterms:created>
  <dcterms:modified xsi:type="dcterms:W3CDTF">2021-08-31T10:57:25Z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2021.00000000000</vt:lpwstr>
  </property>
  <property fmtid="{D5CDD505-2E9C-101B-9397-08002B2CF9AE}" pid="4" name="PublishedDa">
    <vt:lpwstr>2021-09-01T00:00:00Z</vt:lpwstr>
  </property>
  <property fmtid="{D5CDD505-2E9C-101B-9397-08002B2CF9AE}" pid="5" name="Mon">
    <vt:lpwstr>March</vt:lpwstr>
  </property>
  <property fmtid="{D5CDD505-2E9C-101B-9397-08002B2CF9AE}" pid="6" name="Count">
    <vt:lpwstr>Malta</vt:lpwstr>
  </property>
</Properties>
</file>