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C26B7321-8D6B-407C-85E5-BAA07145A36F}" xr6:coauthVersionLast="46" xr6:coauthVersionMax="47" xr10:uidLastSave="{00000000-0000-0000-0000-000000000000}"/>
  <bookViews>
    <workbookView xWindow="-120" yWindow="-120" windowWidth="29040" windowHeight="1584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36" l="1"/>
  <c r="I9" i="31"/>
  <c r="H9" i="27" s="1"/>
  <c r="S37" i="31" l="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S43" i="31" l="1"/>
  <c r="W43" i="31" s="1"/>
  <c r="S42" i="31"/>
  <c r="W42" i="31" s="1"/>
  <c r="S41" i="31"/>
  <c r="W41" i="31" s="1"/>
  <c r="S40" i="31"/>
  <c r="W40" i="31" s="1"/>
  <c r="S39" i="31"/>
  <c r="W39" i="31" s="1"/>
  <c r="S38" i="31"/>
  <c r="W38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<sst xmlns="http://schemas.openxmlformats.org/spreadsheetml/2006/main" count="609" uniqueCount="167">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</sst>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49" fontId="1" fillId="0" borderId="0" xfId="0" applyNumberFormat="1" applyFont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166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8"/>
      <c r="C9" s="168"/>
      <c r="D9" s="168"/>
      <c r="E9" s="168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8"/>
      <c r="C10" s="168"/>
      <c r="D10" s="168"/>
      <c r="E10" s="168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8" t="s">
        <v>142</v>
      </c>
      <c r="C12" s="168"/>
      <c r="D12" s="168"/>
      <c r="E12" s="168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8"/>
      <c r="C13" s="168"/>
      <c r="D13" s="168"/>
      <c r="E13" s="168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30</v>
      </c>
      <c r="H14" s="63">
        <f>'Grech S. (Ghawdex)'!I45</f>
        <v>0</v>
      </c>
      <c r="I14" s="106">
        <f>'Grech S. (Ghawdex)'!K45</f>
        <v>0</v>
      </c>
      <c r="J14" s="63">
        <f>'Grech S. (Ghawdex)'!M45</f>
        <v>14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16</v>
      </c>
      <c r="N14" s="63">
        <f>'Grech S. (Ghawdex)'!U45</f>
        <v>0</v>
      </c>
      <c r="O14" s="65">
        <f t="shared" ref="O14:O18" si="1">M14-N14</f>
        <v>16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251</v>
      </c>
      <c r="H15" s="63">
        <f>'Sultana B. (Ghawdex)'!I45</f>
        <v>1</v>
      </c>
      <c r="I15" s="63">
        <f>'Sultana B. (Ghawdex)'!K45</f>
        <v>0</v>
      </c>
      <c r="J15" s="63">
        <f>'Sultana B. (Ghawdex)'!M45</f>
        <v>8</v>
      </c>
      <c r="K15" s="63">
        <f>'Sultana B. (Ghawdex)'!O45</f>
        <v>0</v>
      </c>
      <c r="L15" s="63">
        <f>'Sultana B. (Ghawdex)'!Q45</f>
        <v>0</v>
      </c>
      <c r="M15" s="64">
        <f t="shared" si="0"/>
        <v>244</v>
      </c>
      <c r="N15" s="63">
        <f>'Sultana B. (Ghawdex)'!U45</f>
        <v>0</v>
      </c>
      <c r="O15" s="65">
        <f t="shared" si="1"/>
        <v>244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4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1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3</v>
      </c>
      <c r="N16" s="63">
        <f>'Frendo Dimech D. (Ghawdex)'!U45</f>
        <v>0</v>
      </c>
      <c r="O16" s="65">
        <f t="shared" si="1"/>
        <v>3</v>
      </c>
      <c r="Q16" t="s">
        <v>69</v>
      </c>
    </row>
    <row r="17" spans="1:17" ht="12" customHeight="1" x14ac:dyDescent="0.2">
      <c r="B17" s="46"/>
      <c r="C17" s="163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0</v>
      </c>
      <c r="M17" s="64">
        <f t="shared" si="0"/>
        <v>157</v>
      </c>
      <c r="N17" s="146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228</v>
      </c>
      <c r="H18" s="63">
        <f>'Mifsud J (Ghawdex)'!I45</f>
        <v>55</v>
      </c>
      <c r="I18" s="63">
        <f>'Mifsud J (Ghawdex)'!K45</f>
        <v>0</v>
      </c>
      <c r="J18" s="63">
        <f>'Mifsud J (Ghawdex)'!M45</f>
        <v>81</v>
      </c>
      <c r="K18" s="63">
        <f>'Mifsud J (Ghawdex)'!O45</f>
        <v>0</v>
      </c>
      <c r="L18" s="63">
        <f>'Mifsud J (Ghawdex)'!Q45</f>
        <v>0</v>
      </c>
      <c r="M18" s="64">
        <f t="shared" si="0"/>
        <v>202</v>
      </c>
      <c r="N18" s="63">
        <f>'Mifsud J (Ghawdex)'!U45</f>
        <v>3</v>
      </c>
      <c r="O18" s="65">
        <f t="shared" si="1"/>
        <v>199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0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672</v>
      </c>
      <c r="H21" s="69">
        <f t="shared" ref="H21:O21" si="2">SUM(H14:H20)</f>
        <v>56</v>
      </c>
      <c r="I21" s="69">
        <f t="shared" si="2"/>
        <v>0</v>
      </c>
      <c r="J21" s="69">
        <f t="shared" si="2"/>
        <v>104</v>
      </c>
      <c r="K21" s="69">
        <f t="shared" si="2"/>
        <v>0</v>
      </c>
      <c r="L21" s="69">
        <f t="shared" si="2"/>
        <v>0</v>
      </c>
      <c r="M21" s="69">
        <f t="shared" si="2"/>
        <v>624</v>
      </c>
      <c r="N21" s="69">
        <f t="shared" si="2"/>
        <v>3</v>
      </c>
      <c r="O21" s="69">
        <f t="shared" si="2"/>
        <v>621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155</v>
      </c>
    </row>
    <row r="73" spans="17:17" ht="12" customHeight="1" x14ac:dyDescent="0.2">
      <c r="Q73" s="116" t="s">
        <v>156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4" t="s">
        <v>10</v>
      </c>
      <c r="D53" s="174"/>
      <c r="E53" s="174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9" workbookViewId="0">
      <selection activeCell="AF59" sqref="AF59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 t="s">
        <v>162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April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2</v>
      </c>
      <c r="H36" s="5"/>
      <c r="I36" s="39"/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1</v>
      </c>
      <c r="T36" s="5"/>
      <c r="U36" s="39"/>
      <c r="V36" s="5"/>
      <c r="W36" s="43">
        <f>IF(ISNUMBER(S36),S36,0)-IF(ISNUMBER(U36),U36,0)</f>
        <v>1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</v>
      </c>
      <c r="T45" s="43"/>
      <c r="U45" s="44">
        <f>SUM(U22:U43)</f>
        <v>0</v>
      </c>
      <c r="V45" s="43"/>
      <c r="W45" s="44">
        <f>SUM(W22:W43)</f>
        <v>3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8">
        <v>44348</v>
      </c>
      <c r="D52" s="189"/>
      <c r="E52" s="189"/>
      <c r="Q52" s="14"/>
      <c r="R52" s="14"/>
      <c r="S52" s="14"/>
      <c r="T52" s="14"/>
      <c r="U52" s="14"/>
      <c r="V52" s="14"/>
      <c r="W52" s="14"/>
    </row>
    <row r="53" spans="3:23" x14ac:dyDescent="0.2">
      <c r="C53" s="187"/>
      <c r="D53" s="174"/>
      <c r="E53" s="174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I10" sqref="I1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 t="s">
        <v>117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s="151" customFormat="1" ht="15.75" x14ac:dyDescent="0.25">
      <c r="B9" s="12" t="s">
        <v>152</v>
      </c>
      <c r="C9" s="12"/>
      <c r="D9" s="12"/>
      <c r="E9" s="12"/>
      <c r="I9" s="167" t="str">
        <f>Kriminal!H6</f>
        <v>April 2021</v>
      </c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9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6"/>
      <c r="D52" s="186"/>
      <c r="E52" s="186"/>
      <c r="Q52" s="14"/>
      <c r="R52" s="14"/>
      <c r="S52" s="14"/>
      <c r="T52" s="14"/>
      <c r="U52" s="14"/>
      <c r="V52" s="14"/>
      <c r="W52" s="14"/>
    </row>
    <row r="53" spans="3:23" x14ac:dyDescent="0.2">
      <c r="C53" s="174" t="s">
        <v>10</v>
      </c>
      <c r="D53" s="174"/>
      <c r="E53" s="174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19" workbookViewId="0">
      <selection activeCell="I21" sqref="I2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4" ht="6" customHeight="1" x14ac:dyDescent="0.2"/>
    <row r="4" spans="2:24" ht="15.75" customHeight="1" x14ac:dyDescent="0.25">
      <c r="B4" s="175" t="s">
        <v>138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4" ht="12" hidden="1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April 2021</v>
      </c>
      <c r="I7" s="127"/>
      <c r="L7" s="5"/>
      <c r="M7" s="5"/>
      <c r="P7" s="5"/>
      <c r="Q7" s="5"/>
    </row>
    <row r="8" spans="2:24" ht="106.7" customHeight="1" x14ac:dyDescent="0.2">
      <c r="B8" s="176" t="s">
        <v>53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2:24" ht="6.75" hidden="1" customHeight="1" x14ac:dyDescent="0.2"/>
    <row r="10" spans="2:24" ht="10.5" customHeight="1" x14ac:dyDescent="0.2">
      <c r="B10" s="178" t="s">
        <v>48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1" t="s">
        <v>164</v>
      </c>
      <c r="R47" s="174"/>
      <c r="S47" s="174"/>
      <c r="T47" s="174"/>
      <c r="U47" s="174"/>
      <c r="V47" s="174"/>
      <c r="W47" s="174"/>
    </row>
    <row r="48" spans="2:24" x14ac:dyDescent="0.2">
      <c r="C48" s="142"/>
      <c r="D48" s="190"/>
      <c r="E48" s="191"/>
      <c r="T48" s="15" t="s">
        <v>8</v>
      </c>
    </row>
    <row r="49" spans="3:23" x14ac:dyDescent="0.2">
      <c r="C49" s="174"/>
      <c r="D49" s="174"/>
      <c r="E49" s="174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4" ht="6" customHeight="1" x14ac:dyDescent="0.2"/>
    <row r="4" spans="2:24" ht="15.75" customHeight="1" x14ac:dyDescent="0.25">
      <c r="B4" s="175" t="s">
        <v>150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4" ht="12" hidden="1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April 2021</v>
      </c>
      <c r="I7" s="127"/>
      <c r="L7" s="5"/>
      <c r="M7" s="5"/>
      <c r="P7" s="5"/>
      <c r="Q7" s="5"/>
    </row>
    <row r="8" spans="2:24" ht="106.7" customHeight="1" x14ac:dyDescent="0.2">
      <c r="B8" s="176" t="s">
        <v>53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</row>
    <row r="9" spans="2:24" ht="6.75" hidden="1" customHeight="1" x14ac:dyDescent="0.2"/>
    <row r="10" spans="2:24" ht="10.5" customHeight="1" x14ac:dyDescent="0.2">
      <c r="B10" s="178" t="s">
        <v>48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2"/>
      <c r="D48" s="190"/>
      <c r="E48" s="191"/>
      <c r="T48" s="15" t="s">
        <v>8</v>
      </c>
    </row>
    <row r="49" spans="3:23" x14ac:dyDescent="0.2">
      <c r="C49" s="174"/>
      <c r="D49" s="174"/>
      <c r="E49" s="174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95" customHeight="1" x14ac:dyDescent="0.2">
      <c r="A4" s="171" t="s">
        <v>143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47" customFormat="1" ht="15" customHeight="1" x14ac:dyDescent="0.2">
      <c r="A5" s="172" t="s">
        <v>144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5" customHeight="1" x14ac:dyDescent="0.2">
      <c r="A6" s="173" t="str">
        <f>CONCATENATE(Kriminal!G6, " ", Kriminal!H6)</f>
        <v>Statistika għal April 2021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2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2</v>
      </c>
      <c r="Q11" s="84">
        <f t="shared" si="1"/>
        <v>3.5714285714285712E-2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0</v>
      </c>
      <c r="D12" s="88">
        <f>SUMIF('Sultana B. (Ghawdex)'!$D$23:$D$43,B12,'Sultana B. (Ghawdex)'!$I$23:$I$43)</f>
        <v>1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1</v>
      </c>
      <c r="Q12" s="90">
        <f t="shared" si="1"/>
        <v>1.7857142857142856E-2</v>
      </c>
      <c r="R12" s="91">
        <f>SUM(P10:P12)</f>
        <v>3</v>
      </c>
      <c r="S12" s="92">
        <f>R12/$P$31</f>
        <v>5.3571428571428568E-2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2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2</v>
      </c>
      <c r="Q19" s="84">
        <f t="shared" si="1"/>
        <v>3.5714285714285712E-2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2</v>
      </c>
      <c r="S20" s="92">
        <f>R20/$P$31</f>
        <v>3.5714285714285712E-2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13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13</v>
      </c>
      <c r="Q21" s="78">
        <f t="shared" si="1"/>
        <v>0.23214285714285715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13</v>
      </c>
      <c r="S22" s="92">
        <f t="shared" ref="S22:S30" si="2">R22/$P$31</f>
        <v>0.23214285714285715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38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38</v>
      </c>
      <c r="Q23" s="93">
        <f t="shared" si="1"/>
        <v>0.6785714285714286</v>
      </c>
      <c r="R23" s="94">
        <f t="shared" ref="R23:R30" si="3">SUM(P23)</f>
        <v>38</v>
      </c>
      <c r="S23" s="95">
        <f t="shared" si="2"/>
        <v>0.6785714285714286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1</v>
      </c>
      <c r="E31" s="97">
        <f t="shared" si="4"/>
        <v>55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56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1.7857142857142856E-2</v>
      </c>
      <c r="E32" s="111">
        <f>E31/P31</f>
        <v>0.9821428571428571</v>
      </c>
      <c r="F32" s="111">
        <f>F31/P31</f>
        <v>0</v>
      </c>
      <c r="G32" s="111">
        <f>G31/P31</f>
        <v>0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95" customHeight="1" x14ac:dyDescent="0.2">
      <c r="A4" s="171" t="s">
        <v>143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47" customFormat="1" ht="15" customHeight="1" x14ac:dyDescent="0.2">
      <c r="A5" s="172" t="s">
        <v>146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5" customHeight="1" x14ac:dyDescent="0.2">
      <c r="A6" s="173" t="str">
        <f>CONCATENATE(Kriminal!G6, " ", Kriminal!H6)</f>
        <v>Statistika għal April 2021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2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0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2</v>
      </c>
      <c r="Q10" s="78">
        <f t="shared" ref="Q10:Q26" si="1">P10/$P$31</f>
        <v>1.9230769230769232E-2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8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8</v>
      </c>
      <c r="Q11" s="84">
        <f t="shared" si="1"/>
        <v>7.6923076923076927E-2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14</v>
      </c>
      <c r="D12" s="88">
        <f>SUMIF('Sultana B. (Ghawdex)'!$D$23:$D$43,B12,'Sultana B. (Ghawdex)'!$M$23:$M$43)</f>
        <v>6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20</v>
      </c>
      <c r="Q12" s="90">
        <f t="shared" si="1"/>
        <v>0.19230769230769232</v>
      </c>
      <c r="R12" s="91">
        <f>SUM(P10:P12)</f>
        <v>30</v>
      </c>
      <c r="S12" s="92">
        <f>R12/$P$31</f>
        <v>0.28846153846153844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0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18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18</v>
      </c>
      <c r="Q21" s="78">
        <f t="shared" si="1"/>
        <v>0.17307692307692307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18</v>
      </c>
      <c r="S22" s="92">
        <f t="shared" ref="S22:S30" si="2">R22/$P$31</f>
        <v>0.17307692307692307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55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1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56</v>
      </c>
      <c r="Q23" s="93">
        <f t="shared" si="1"/>
        <v>0.53846153846153844</v>
      </c>
      <c r="R23" s="94">
        <f t="shared" ref="R23:R30" si="3">SUM(P23)</f>
        <v>56</v>
      </c>
      <c r="S23" s="95">
        <f t="shared" si="2"/>
        <v>0.53846153846153844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14</v>
      </c>
      <c r="D31" s="97">
        <f t="shared" si="4"/>
        <v>8</v>
      </c>
      <c r="E31" s="97">
        <f t="shared" si="4"/>
        <v>0</v>
      </c>
      <c r="F31" s="97">
        <f t="shared" si="4"/>
        <v>81</v>
      </c>
      <c r="G31" s="97">
        <f t="shared" si="4"/>
        <v>0</v>
      </c>
      <c r="H31" s="97">
        <f t="shared" si="4"/>
        <v>1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104</v>
      </c>
      <c r="Q31" s="9"/>
      <c r="R31" s="8"/>
      <c r="S31" s="10"/>
    </row>
    <row r="32" spans="2:19" ht="13.5" customHeight="1" thickBot="1" x14ac:dyDescent="0.25">
      <c r="C32" s="110">
        <f>C31/P31</f>
        <v>0.13461538461538461</v>
      </c>
      <c r="D32" s="111">
        <f>D31/P31</f>
        <v>7.6923076923076927E-2</v>
      </c>
      <c r="E32" s="111">
        <f>E31/P31</f>
        <v>0</v>
      </c>
      <c r="F32" s="111">
        <f>F31/P31</f>
        <v>0.77884615384615385</v>
      </c>
      <c r="G32" s="111">
        <f>G31/P31</f>
        <v>0</v>
      </c>
      <c r="H32" s="111">
        <f>H31/P31</f>
        <v>9.6153846153846159E-3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9" t="s">
        <v>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.95" customHeight="1" x14ac:dyDescent="0.2">
      <c r="A4" s="171" t="s">
        <v>45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s="47" customFormat="1" ht="15" customHeight="1" x14ac:dyDescent="0.2">
      <c r="A5" s="172" t="s">
        <v>47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</row>
    <row r="6" spans="1:20" ht="15" customHeight="1" x14ac:dyDescent="0.2">
      <c r="A6" s="173" t="str">
        <f>CONCATENATE(Kriminal!G6, " ", Kriminal!H6)</f>
        <v>Statistika għal April 2021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4" t="s">
        <v>157</v>
      </c>
      <c r="C9" s="145" t="s">
        <v>158</v>
      </c>
      <c r="D9" s="145" t="s">
        <v>136</v>
      </c>
      <c r="E9" s="70" t="s">
        <v>135</v>
      </c>
      <c r="F9" s="70" t="s">
        <v>139</v>
      </c>
      <c r="G9" s="145" t="s">
        <v>159</v>
      </c>
      <c r="H9" s="145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1</v>
      </c>
      <c r="D10" s="76">
        <f>SUMIF('Mifsud J (Ghawdex)'!$D$23:$D$43,A10,'Mifsud J (Ghawdex)'!$S$23:$S$43)</f>
        <v>15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20</v>
      </c>
      <c r="P10" s="78">
        <f t="shared" ref="P10:P25" si="1">O10/$O$31</f>
        <v>3.2051282051282048E-2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16</v>
      </c>
      <c r="D11" s="82">
        <f>SUMIF('Mifsud J (Ghawdex)'!$D$23:$D$43,A11,'Mifsud J (Ghawdex)'!$S$23:$S$43)</f>
        <v>26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56</v>
      </c>
      <c r="P11" s="84">
        <f t="shared" si="1"/>
        <v>8.9743589743589744E-2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15</v>
      </c>
      <c r="C12" s="88">
        <f>SUMIF('Sultana B. (Ghawdex)'!$D$23:$D$43,A12,'Sultana B. (Ghawdex)'!$S$23:$S$43)</f>
        <v>227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386</v>
      </c>
      <c r="P12" s="90">
        <f t="shared" si="1"/>
        <v>0.61858974358974361</v>
      </c>
      <c r="Q12" s="91">
        <f>SUM(O10:O12)</f>
        <v>462</v>
      </c>
      <c r="R12" s="92">
        <f>Q12/$O$31</f>
        <v>0.74038461538461542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64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64</v>
      </c>
      <c r="P15" s="90">
        <f t="shared" si="1"/>
        <v>0.10256410256410256</v>
      </c>
      <c r="Q15" s="91">
        <f>SUM(O13:O15)</f>
        <v>64</v>
      </c>
      <c r="R15" s="92">
        <f>Q15/$O$31</f>
        <v>0.10256410256410256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3.205128205128205E-3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2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2</v>
      </c>
      <c r="P19" s="84">
        <f t="shared" si="1"/>
        <v>3.205128205128205E-3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4</v>
      </c>
      <c r="R20" s="92">
        <f>Q20/$O$31</f>
        <v>6.41025641025641E-3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19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19</v>
      </c>
      <c r="P21" s="78">
        <f t="shared" si="1"/>
        <v>3.0448717948717948E-2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19</v>
      </c>
      <c r="R22" s="92">
        <f t="shared" ref="R22:R30" si="2">Q22/$O$31</f>
        <v>3.0448717948717948E-2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74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1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75</v>
      </c>
      <c r="P23" s="93">
        <f t="shared" si="1"/>
        <v>0.1201923076923077</v>
      </c>
      <c r="Q23" s="94">
        <f t="shared" ref="Q23:Q30" si="3">SUM(O23)</f>
        <v>75</v>
      </c>
      <c r="R23" s="95">
        <f t="shared" si="2"/>
        <v>0.1201923076923077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16</v>
      </c>
      <c r="C31" s="97">
        <f t="shared" si="4"/>
        <v>244</v>
      </c>
      <c r="D31" s="97">
        <f t="shared" si="4"/>
        <v>202</v>
      </c>
      <c r="E31" s="97">
        <f t="shared" si="4"/>
        <v>0</v>
      </c>
      <c r="F31" s="97">
        <f t="shared" si="4"/>
        <v>157</v>
      </c>
      <c r="G31" s="97">
        <f t="shared" si="4"/>
        <v>3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624</v>
      </c>
      <c r="P31" s="9"/>
      <c r="Q31" s="8"/>
      <c r="R31" s="10"/>
    </row>
    <row r="32" spans="1:18" ht="13.5" customHeight="1" thickBot="1" x14ac:dyDescent="0.25">
      <c r="B32" s="110">
        <f>B31/O31</f>
        <v>2.564102564102564E-2</v>
      </c>
      <c r="C32" s="111">
        <f>C31/O31</f>
        <v>0.39102564102564102</v>
      </c>
      <c r="D32" s="111">
        <f>D31/O31</f>
        <v>0.32371794871794873</v>
      </c>
      <c r="E32" s="111">
        <f>E31/O31</f>
        <v>0</v>
      </c>
      <c r="F32" s="111">
        <f>F31/O31</f>
        <v>0.2516025641025641</v>
      </c>
      <c r="G32" s="111">
        <f>G31/O31</f>
        <v>4.807692307692308E-3</v>
      </c>
      <c r="H32" s="155">
        <f>H31/O31</f>
        <v>3.205128205128205E-3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6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5" t="s">
        <v>11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"/>
    <row r="4" spans="2:22" ht="15.7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12" customHeight="1" x14ac:dyDescent="0.2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2:22" ht="12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t="4.5" customHeight="1" x14ac:dyDescent="0.2"/>
    <row r="9" spans="2:22" ht="12" hidden="1" customHeight="1" x14ac:dyDescent="0.2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April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6" t="s">
        <v>53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6.75" hidden="1" customHeight="1" x14ac:dyDescent="0.2"/>
    <row r="15" spans="2:22" ht="10.5" customHeight="1" x14ac:dyDescent="0.2">
      <c r="B15" s="178" t="s">
        <v>48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4" t="s">
        <v>10</v>
      </c>
      <c r="D51" s="174"/>
      <c r="E51" s="174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2" workbookViewId="0">
      <selection activeCell="G26" sqref="G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14.1" customHeight="1" x14ac:dyDescent="0.2"/>
    <row r="4" spans="2:22" ht="15.75" customHeight="1" x14ac:dyDescent="0.25">
      <c r="B4" s="175" t="s">
        <v>160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'Mifsud J (Ghawdex)'!I9</f>
        <v>April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29</v>
      </c>
      <c r="H25" s="119"/>
      <c r="I25" s="122"/>
      <c r="J25" s="119"/>
      <c r="K25" s="122"/>
      <c r="L25" s="119"/>
      <c r="M25" s="122">
        <v>14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15</v>
      </c>
      <c r="T25" s="119"/>
      <c r="U25" s="122"/>
      <c r="V25" s="119"/>
      <c r="W25" s="121">
        <f>IF(ISNUMBER(S25),S25,0)-IF(ISNUMBER(U25),U25,0)</f>
        <v>15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30</v>
      </c>
      <c r="H45" s="121"/>
      <c r="I45" s="123">
        <f>SUM(I22:I43)</f>
        <v>0</v>
      </c>
      <c r="J45" s="121"/>
      <c r="K45" s="123">
        <f>SUM(K23:K43)</f>
        <v>0</v>
      </c>
      <c r="L45" s="121"/>
      <c r="M45" s="123">
        <f>SUM(M22:M43)</f>
        <v>14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16</v>
      </c>
      <c r="T45" s="121"/>
      <c r="U45" s="123">
        <f>SUM(U22:U43)</f>
        <v>0</v>
      </c>
      <c r="V45" s="121"/>
      <c r="W45" s="123">
        <f>SUM(W22:W43)</f>
        <v>16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2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4"/>
      <c r="D53" s="174"/>
      <c r="E53" s="174"/>
      <c r="M53" s="5"/>
      <c r="N53" s="28" t="s">
        <v>35</v>
      </c>
      <c r="Q53" s="181" t="s">
        <v>161</v>
      </c>
      <c r="R53" s="174"/>
      <c r="S53" s="174"/>
      <c r="T53" s="174"/>
      <c r="U53" s="174"/>
      <c r="V53" s="174"/>
      <c r="W53" s="174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2" workbookViewId="0">
      <selection activeCell="S34" sqref="S34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 t="s">
        <v>151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April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3</v>
      </c>
      <c r="H23" s="5"/>
      <c r="I23" s="38"/>
      <c r="J23" s="5"/>
      <c r="K23" s="38"/>
      <c r="L23" s="5"/>
      <c r="M23" s="38">
        <v>2</v>
      </c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16</v>
      </c>
      <c r="H24" s="5"/>
      <c r="I24" s="39"/>
      <c r="J24" s="5"/>
      <c r="K24" s="39"/>
      <c r="L24" s="5">
        <v>0</v>
      </c>
      <c r="M24" s="39">
        <v>0</v>
      </c>
      <c r="N24" s="144">
        <v>0</v>
      </c>
      <c r="O24" s="39"/>
      <c r="P24" s="5"/>
      <c r="Q24" s="39">
        <v>0</v>
      </c>
      <c r="R24" s="5"/>
      <c r="S24" s="43">
        <f t="shared" si="0"/>
        <v>16</v>
      </c>
      <c r="T24" s="5"/>
      <c r="U24" s="39">
        <v>0</v>
      </c>
      <c r="V24" s="5"/>
      <c r="W24" s="43">
        <f>IF(ISNUMBER(S24),S24,0)-IF(ISNUMBER(U24),U24,0)</f>
        <v>16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232</v>
      </c>
      <c r="H25" s="5"/>
      <c r="I25" s="39">
        <v>1</v>
      </c>
      <c r="J25" s="5"/>
      <c r="K25" s="39"/>
      <c r="L25" s="5"/>
      <c r="M25" s="39">
        <v>6</v>
      </c>
      <c r="N25" s="5"/>
      <c r="O25" s="39"/>
      <c r="P25" s="5"/>
      <c r="Q25" s="39"/>
      <c r="R25" s="5"/>
      <c r="S25" s="43">
        <f t="shared" si="0"/>
        <v>227</v>
      </c>
      <c r="T25" s="5"/>
      <c r="U25" s="39"/>
      <c r="V25" s="5"/>
      <c r="W25" s="43">
        <f>IF(ISNUMBER(S25),S25,0)-IF(ISNUMBER(U25),U25,0)</f>
        <v>227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251</v>
      </c>
      <c r="H45" s="43"/>
      <c r="I45" s="44">
        <f>SUM(I22:I43)</f>
        <v>1</v>
      </c>
      <c r="J45" s="43"/>
      <c r="K45" s="44">
        <f>SUM(K23:K43)</f>
        <v>0</v>
      </c>
      <c r="L45" s="43"/>
      <c r="M45" s="44">
        <f>SUM(M22:M43)</f>
        <v>8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244</v>
      </c>
      <c r="T45" s="43"/>
      <c r="U45" s="44">
        <f>SUM(U22:U43)</f>
        <v>0</v>
      </c>
      <c r="V45" s="43"/>
      <c r="W45" s="44">
        <f>SUM(W22:W43)</f>
        <v>244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2"/>
      <c r="D52" s="182"/>
      <c r="E52" s="182"/>
      <c r="Q52" s="14"/>
      <c r="R52" s="14"/>
      <c r="S52" s="14"/>
      <c r="T52" s="14"/>
      <c r="U52" s="14"/>
      <c r="V52" s="14"/>
      <c r="W52" s="14"/>
    </row>
    <row r="53" spans="3:23" x14ac:dyDescent="0.2">
      <c r="C53" s="174"/>
      <c r="D53" s="174"/>
      <c r="E53" s="174"/>
      <c r="K53" s="143"/>
      <c r="M53" s="5"/>
      <c r="N53" s="28" t="s">
        <v>35</v>
      </c>
      <c r="Q53" s="29"/>
      <c r="S53" s="151" t="s">
        <v>164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2" ht="6" customHeight="1" x14ac:dyDescent="0.2"/>
    <row r="4" spans="2:22" ht="15.7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2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4.5" customHeight="1" x14ac:dyDescent="0.2"/>
    <row r="7" spans="2:22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4"/>
      <c r="D53" s="174"/>
      <c r="E53" s="174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2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0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5" ht="6" customHeight="1" x14ac:dyDescent="0.2"/>
    <row r="4" spans="2:25" ht="15.75" customHeight="1" x14ac:dyDescent="0.25">
      <c r="B4" s="184" t="s">
        <v>130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2:25" ht="12" customHeight="1" x14ac:dyDescent="0.2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5" ht="5.45" customHeight="1" x14ac:dyDescent="0.2"/>
    <row r="7" spans="2:25" ht="12" hidden="1" customHeight="1" x14ac:dyDescent="0.2"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1"/>
      <c r="I9" s="154" t="str">
        <f>Kriminal!$H$6</f>
        <v>April 2021</v>
      </c>
      <c r="K9" s="128"/>
      <c r="L9" s="153"/>
      <c r="M9" s="153"/>
      <c r="P9" s="153"/>
      <c r="Q9" s="160"/>
    </row>
    <row r="10" spans="2:25" ht="3.75" customHeight="1" x14ac:dyDescent="0.2"/>
    <row r="11" spans="2:25" ht="106.7" customHeight="1" x14ac:dyDescent="0.2">
      <c r="B11" s="176" t="s">
        <v>53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5" ht="6.75" hidden="1" customHeight="1" x14ac:dyDescent="0.2"/>
    <row r="13" spans="2:25" ht="10.5" customHeight="1" x14ac:dyDescent="0.2">
      <c r="B13" s="178" t="s">
        <v>48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5">
        <v>15</v>
      </c>
      <c r="H23"/>
      <c r="I23" s="38"/>
      <c r="J23"/>
      <c r="K23" s="38"/>
      <c r="L23"/>
      <c r="M23" s="38"/>
      <c r="N23"/>
      <c r="O23" s="38"/>
      <c r="P23"/>
      <c r="Q23" s="147"/>
      <c r="R23"/>
      <c r="S23" s="166">
        <f t="shared" ref="S23:S37" si="0">IF(ISNUMBER(G23),G23,0)+IF(ISNUMBER(I23),I23,0)-IF(ISNUMBER(M23),M23,0)+IF(ISNUMBER(O23),O23,0)-IF(ISNUMBER(Q23),Q23,0)+IF(ISNUMBER(K23),K23,0)</f>
        <v>15</v>
      </c>
      <c r="T23"/>
      <c r="U23" s="149">
        <v>0</v>
      </c>
      <c r="V23"/>
      <c r="W23" s="166">
        <f t="shared" ref="W23:W37" si="1">IF(ISNUMBER(S23),S23,0)-IF(ISNUMBER(U23),U23,0)</f>
        <v>15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5">
        <v>32</v>
      </c>
      <c r="H24"/>
      <c r="I24" s="39">
        <v>2</v>
      </c>
      <c r="J24"/>
      <c r="K24" s="39"/>
      <c r="L24"/>
      <c r="M24" s="39">
        <v>8</v>
      </c>
      <c r="N24"/>
      <c r="O24" s="39"/>
      <c r="P24"/>
      <c r="Q24" s="150"/>
      <c r="R24"/>
      <c r="S24" s="166">
        <f t="shared" si="0"/>
        <v>26</v>
      </c>
      <c r="T24"/>
      <c r="U24" s="150">
        <v>3</v>
      </c>
      <c r="V24"/>
      <c r="W24" s="166">
        <f t="shared" si="1"/>
        <v>23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5">
        <v>0</v>
      </c>
      <c r="H25"/>
      <c r="I25" s="39"/>
      <c r="J25"/>
      <c r="K25" s="39"/>
      <c r="L25"/>
      <c r="M25" s="39"/>
      <c r="N25"/>
      <c r="O25" s="39"/>
      <c r="P25"/>
      <c r="Q25" s="39"/>
      <c r="R25"/>
      <c r="S25" s="166">
        <f t="shared" si="0"/>
        <v>0</v>
      </c>
      <c r="T25"/>
      <c r="U25" s="150"/>
      <c r="V25"/>
      <c r="W25" s="166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5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6">
        <f t="shared" si="0"/>
        <v>0</v>
      </c>
      <c r="T26"/>
      <c r="U26" s="150"/>
      <c r="V26"/>
      <c r="W26" s="166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5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6">
        <f t="shared" si="0"/>
        <v>0</v>
      </c>
      <c r="T27"/>
      <c r="U27" s="150"/>
      <c r="V27"/>
      <c r="W27" s="166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5">
        <v>64</v>
      </c>
      <c r="H28"/>
      <c r="I28" s="39"/>
      <c r="J28"/>
      <c r="K28" s="39"/>
      <c r="L28"/>
      <c r="M28" s="39"/>
      <c r="N28"/>
      <c r="O28" s="150"/>
      <c r="P28"/>
      <c r="Q28" s="39"/>
      <c r="R28"/>
      <c r="S28" s="166">
        <f>IF(ISNUMBER(G28),G28,0)+IF(ISNUMBER(I28),I28,0)-IF(ISNUMBER(M28),M28,0)+IF(ISNUMBER(O28),O28,0)-IF(ISNUMBER(Q28),Q28,0)+IF(ISNUMBER(#REF!),#REF!,0)</f>
        <v>64</v>
      </c>
      <c r="T28"/>
      <c r="U28" s="137">
        <v>0</v>
      </c>
      <c r="V28"/>
      <c r="W28" s="166">
        <f t="shared" si="1"/>
        <v>64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5"/>
      <c r="H29"/>
      <c r="I29" s="39"/>
      <c r="J29"/>
      <c r="K29" s="39"/>
      <c r="L29"/>
      <c r="M29" s="39"/>
      <c r="N29"/>
      <c r="O29" s="39"/>
      <c r="P29"/>
      <c r="Q29" s="39"/>
      <c r="R29"/>
      <c r="S29" s="166">
        <f>IF(ISNUMBER(G29),G29,0)+IF(ISNUMBER(I29),I29,0)-IF(ISNUMBER(M29),M29,0)+IF(ISNUMBER(O29),O29,0)-IF(ISNUMBER(Q29),Q29,0)+IF(ISNUMBER(K28),K28,0)</f>
        <v>0</v>
      </c>
      <c r="T29"/>
      <c r="U29" s="150"/>
      <c r="V29"/>
      <c r="W29" s="166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5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6">
        <f t="shared" si="0"/>
        <v>2</v>
      </c>
      <c r="T30"/>
      <c r="U30" s="137">
        <v>0</v>
      </c>
      <c r="V30"/>
      <c r="W30" s="166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5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6">
        <f t="shared" si="0"/>
        <v>0</v>
      </c>
      <c r="T31"/>
      <c r="U31" s="150"/>
      <c r="V31"/>
      <c r="W31" s="166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5"/>
      <c r="H32"/>
      <c r="I32" s="39">
        <v>2</v>
      </c>
      <c r="J32"/>
      <c r="K32" s="39"/>
      <c r="L32"/>
      <c r="M32" s="39"/>
      <c r="N32"/>
      <c r="O32" s="39"/>
      <c r="P32"/>
      <c r="Q32" s="39"/>
      <c r="R32"/>
      <c r="S32" s="166">
        <f t="shared" si="0"/>
        <v>2</v>
      </c>
      <c r="T32"/>
      <c r="U32" s="137">
        <v>0</v>
      </c>
      <c r="V32"/>
      <c r="W32" s="166">
        <f t="shared" si="1"/>
        <v>2</v>
      </c>
      <c r="X32" s="26"/>
      <c r="AC32" s="11" t="s">
        <v>153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5"/>
      <c r="H33"/>
      <c r="I33" s="39"/>
      <c r="J33"/>
      <c r="K33" s="39"/>
      <c r="L33"/>
      <c r="M33" s="39"/>
      <c r="N33"/>
      <c r="O33" s="39"/>
      <c r="P33"/>
      <c r="Q33" s="39"/>
      <c r="R33"/>
      <c r="S33" s="166">
        <f t="shared" si="0"/>
        <v>0</v>
      </c>
      <c r="T33"/>
      <c r="U33" s="150"/>
      <c r="V33"/>
      <c r="W33" s="16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5">
        <v>24</v>
      </c>
      <c r="H34"/>
      <c r="I34" s="39">
        <v>13</v>
      </c>
      <c r="J34"/>
      <c r="K34" s="39"/>
      <c r="L34"/>
      <c r="M34" s="39">
        <v>18</v>
      </c>
      <c r="N34"/>
      <c r="O34" s="39"/>
      <c r="P34"/>
      <c r="Q34" s="39"/>
      <c r="R34"/>
      <c r="S34" s="166">
        <f t="shared" si="0"/>
        <v>19</v>
      </c>
      <c r="T34"/>
      <c r="U34" s="137">
        <v>0</v>
      </c>
      <c r="V34"/>
      <c r="W34" s="166">
        <f t="shared" si="1"/>
        <v>19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5"/>
      <c r="H35"/>
      <c r="I35" s="150"/>
      <c r="J35"/>
      <c r="K35" s="39"/>
      <c r="L35"/>
      <c r="M35" s="39"/>
      <c r="N35"/>
      <c r="O35" s="39"/>
      <c r="P35"/>
      <c r="Q35" s="39"/>
      <c r="R35"/>
      <c r="S35" s="166">
        <f t="shared" si="0"/>
        <v>0</v>
      </c>
      <c r="T35"/>
      <c r="U35" s="137">
        <v>0</v>
      </c>
      <c r="V35"/>
      <c r="W35" s="16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5">
        <v>91</v>
      </c>
      <c r="H36"/>
      <c r="I36" s="39">
        <v>38</v>
      </c>
      <c r="J36"/>
      <c r="K36" s="39"/>
      <c r="L36"/>
      <c r="M36" s="39">
        <v>55</v>
      </c>
      <c r="N36"/>
      <c r="O36" s="39"/>
      <c r="P36"/>
      <c r="Q36" s="39"/>
      <c r="R36"/>
      <c r="S36" s="166">
        <f t="shared" si="0"/>
        <v>74</v>
      </c>
      <c r="T36"/>
      <c r="U36" s="137">
        <v>0</v>
      </c>
      <c r="V36"/>
      <c r="W36" s="166">
        <f t="shared" si="1"/>
        <v>74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5"/>
      <c r="H37"/>
      <c r="I37" s="39"/>
      <c r="J37"/>
      <c r="K37" s="39"/>
      <c r="L37"/>
      <c r="M37" s="39"/>
      <c r="N37"/>
      <c r="O37" s="39"/>
      <c r="P37"/>
      <c r="Q37" s="39"/>
      <c r="R37"/>
      <c r="S37" s="166">
        <f t="shared" si="0"/>
        <v>0</v>
      </c>
      <c r="T37"/>
      <c r="U37" s="150"/>
      <c r="V37"/>
      <c r="W37" s="166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5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6">
        <f t="shared" ref="S38:S43" si="2">IF(ISNUMBER(G38),G38,0)+IF(ISNUMBER(I38),I38,0)-IF(ISNUMBER(M38),M38,0)+IF(ISNUMBER(O38),O38,0)-IF(ISNUMBER(Q38),Q38,0)+IF(ISNUMBER(K38),K38,0)</f>
        <v>0</v>
      </c>
      <c r="T38"/>
      <c r="U38" s="150"/>
      <c r="V38"/>
      <c r="W38" s="166">
        <f t="shared" ref="W38:W43" si="3"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5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6">
        <f t="shared" si="2"/>
        <v>0</v>
      </c>
      <c r="T39"/>
      <c r="U39" s="150"/>
      <c r="V39"/>
      <c r="W39" s="166">
        <f t="shared" si="3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5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6">
        <f t="shared" si="2"/>
        <v>0</v>
      </c>
      <c r="T40"/>
      <c r="U40" s="150"/>
      <c r="V40"/>
      <c r="W40" s="166">
        <f t="shared" si="3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5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6">
        <f t="shared" si="2"/>
        <v>0</v>
      </c>
      <c r="T41"/>
      <c r="U41" s="150"/>
      <c r="V41"/>
      <c r="W41" s="166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5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6">
        <f t="shared" si="2"/>
        <v>0</v>
      </c>
      <c r="T42"/>
      <c r="U42" s="150"/>
      <c r="V42"/>
      <c r="W42" s="166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5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6">
        <f t="shared" si="2"/>
        <v>0</v>
      </c>
      <c r="T43"/>
      <c r="U43" s="150"/>
      <c r="V43"/>
      <c r="W43" s="166">
        <f t="shared" si="3"/>
        <v>0</v>
      </c>
      <c r="X43" s="26"/>
    </row>
    <row r="44" spans="2:24" x14ac:dyDescent="0.2">
      <c r="B44" s="24"/>
      <c r="W44" s="14"/>
      <c r="X44" s="162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228</v>
      </c>
      <c r="H45" s="44">
        <f t="shared" ref="H45:W45" si="4">SUM(H23:H43)</f>
        <v>0</v>
      </c>
      <c r="I45" s="44">
        <f t="shared" si="4"/>
        <v>55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81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202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199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7" t="s">
        <v>134</v>
      </c>
      <c r="E49" s="157"/>
      <c r="F49" s="153"/>
      <c r="G49" s="158">
        <v>0</v>
      </c>
      <c r="H49" s="141"/>
      <c r="I49" s="158">
        <v>1</v>
      </c>
      <c r="J49" s="141"/>
      <c r="K49" s="140"/>
      <c r="L49" s="141"/>
      <c r="M49" s="158"/>
      <c r="N49" s="141"/>
      <c r="O49" s="140"/>
      <c r="P49" s="141"/>
      <c r="Q49" s="140"/>
      <c r="R49" s="139"/>
      <c r="S49" s="43">
        <f t="shared" ref="S49" si="5">IF(ISNUMBER(G49),G49,0)+IF(ISNUMBER(I49),I49,0)-IF(ISNUMBER(M49),M49,0)+IF(ISNUMBER(O49),O49,0)-IF(ISNUMBER(Q49),Q49,0)+IF(ISNUMBER(K49),K49,0)</f>
        <v>1</v>
      </c>
      <c r="T49" s="153"/>
      <c r="U49" s="150"/>
      <c r="V49" s="153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6">
        <v>44316</v>
      </c>
      <c r="D52" s="186"/>
      <c r="E52" s="186"/>
      <c r="Q52" s="185" t="s">
        <v>165</v>
      </c>
      <c r="R52" s="185"/>
      <c r="S52" s="185"/>
      <c r="T52" s="185"/>
      <c r="U52" s="185"/>
      <c r="V52" s="185"/>
      <c r="W52" s="185"/>
    </row>
    <row r="53" spans="2:24" x14ac:dyDescent="0.2">
      <c r="C53" s="174" t="s">
        <v>10</v>
      </c>
      <c r="D53" s="174"/>
      <c r="E53" s="174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April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473D4A8D-5892-4947-9BFA-7656B9E4393A}"/>
</file>

<file path=customXml/itemProps2.xml><?xml version="1.0" encoding="utf-8"?>
<ds:datastoreItem xmlns:ds="http://schemas.openxmlformats.org/officeDocument/2006/customXml" ds:itemID="{796471B2-202E-49F4-AE87-56B5EB430924}"/>
</file>

<file path=customXml/itemProps3.xml><?xml version="1.0" encoding="utf-8"?>
<ds:datastoreItem xmlns:ds="http://schemas.openxmlformats.org/officeDocument/2006/customXml" ds:itemID="{A33D851C-8806-4572-8A61-915F117D8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Farrugia Diane A at Court Services Agency</cp:lastModifiedBy>
  <cp:lastPrinted>2020-12-30T14:37:22Z</cp:lastPrinted>
  <dcterms:created xsi:type="dcterms:W3CDTF">2001-09-20T13:22:09Z</dcterms:created>
  <dcterms:modified xsi:type="dcterms:W3CDTF">2021-09-03T08:38:29Z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