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"/>
    </mc:Choice>
  </mc:AlternateContent>
  <xr:revisionPtr revIDLastSave="0" documentId="13_ncr:1_{518AFE28-13D0-4000-8BBC-E3C07166D1E9}" xr6:coauthVersionLast="36" xr6:coauthVersionMax="36" xr10:uidLastSave="{00000000-0000-0000-0000-000000000000}"/>
  <bookViews>
    <workbookView xWindow="0" yWindow="0" windowWidth="23040" windowHeight="8484" tabRatio="934" firstSheet="4" activeTab="13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G19" i="7" s="1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B14" i="7"/>
  <c r="B18" i="7"/>
  <c r="B20" i="7"/>
  <c r="B23" i="7"/>
  <c r="C24" i="7"/>
  <c r="G24" i="7"/>
  <c r="B27" i="7"/>
  <c r="B28" i="7"/>
  <c r="B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34" i="34"/>
  <c r="W43" i="34"/>
  <c r="W35" i="34"/>
  <c r="W43" i="28"/>
  <c r="W27" i="28"/>
  <c r="W41" i="34"/>
  <c r="W29" i="34"/>
  <c r="S29" i="26"/>
  <c r="W29" i="26" s="1"/>
  <c r="S33" i="26"/>
  <c r="W33" i="26" s="1"/>
  <c r="W30" i="34"/>
  <c r="W36" i="34"/>
  <c r="W2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G18" i="7"/>
  <c r="W31" i="34"/>
  <c r="C16" i="7"/>
  <c r="W23" i="34"/>
  <c r="W41" i="28"/>
  <c r="S23" i="38"/>
  <c r="W23" i="38" s="1"/>
  <c r="E21" i="7"/>
  <c r="E12" i="7"/>
  <c r="E20" i="7"/>
  <c r="E16" i="7"/>
  <c r="E17" i="7"/>
  <c r="W31" i="28"/>
  <c r="W36" i="28"/>
  <c r="W33" i="28"/>
  <c r="W35" i="28"/>
  <c r="E13" i="7"/>
  <c r="B10" i="7"/>
  <c r="F30" i="7"/>
  <c r="F13" i="7"/>
  <c r="W19" i="40"/>
  <c r="F14" i="7"/>
  <c r="F18" i="7"/>
  <c r="F22" i="7"/>
  <c r="F25" i="7"/>
  <c r="F26" i="7"/>
  <c r="W26" i="40"/>
  <c r="E14" i="7" l="1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W41" i="40" s="1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O24" i="7" s="1"/>
  <c r="Q24" i="7" s="1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16" i="7" l="1"/>
  <c r="O21" i="7"/>
  <c r="Q22" i="7" s="1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<sst xmlns="http://schemas.openxmlformats.org/spreadsheetml/2006/main" count="608" uniqueCount="162">
  <si>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</si>
  <si>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</si>
  <si>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</si>
  <si>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</si>
  <si>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</si>
  <si>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</si>
  <si>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</si>
  <si>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</si>
  <si>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</si>
  <si>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</si>
  <si>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</si>
  <si>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</si>
  <si>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</si>
  <si>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</si>
  <si>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</si>
  <si>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</si>
  <si>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</si>
  <si>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</si>
  <si>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</si>
  <si>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</si>
  <si>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</si>
  <si>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</si>
  <si>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</si>
  <si>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</si>
  <si>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</si>
  <si>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</si>
  <si>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</si>
  <si>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</si>
  <si>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</si>
  <si>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</si>
  <si>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</si>
  <si>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</si>
  <si>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</si>
  <si>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</si>
  <si>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</si>
  <si>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</si>
  <si>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</si>
  <si>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</si>
  <si>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</si>
  <si>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</si>
  <si>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</si>
  <si>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</si>
  <si>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</si>
  <si>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</si>
  <si>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</si>
  <si>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</si>
  <si>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</si>
  <si>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</si>
  <si>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</si>
  <si>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</si>
  <si>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</si>
  <si>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</si>
  <si>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</si>
  <si>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</si>
  <si>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</si>
  <si>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</si>
  <si>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</si>
  <si>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</si>
  <si>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</si>
  <si>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</si>
  <si>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</si>
  <si>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</si>
  <si>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</si>
  <si>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</si>
  <si>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</si>
  <si>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</si>
  <si>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</si>
  <si>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</si>
  <si>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</si>
  <si>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</si>
  <si>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</si>
  <si>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</si>
  <si>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</si>
  <si>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</si>
  <si>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</si>
  <si>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</si>
  <si>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</si>
  <si>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</si>
  <si>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</si>
  <si>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</si>
  <si>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</si>
  <si>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</si>
  <si>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</si>
  <si>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</si>
  <si>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</si>
  <si>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</si>
  <si>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</si>
  <si>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</si>
  <si>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</si>
  <si>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</si>
  <si>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</si>
  <si>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</si>
  <si>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</si>
  <si>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</si>
  <si>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</si>
  <si>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</si>
  <si>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</si>
  <si>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</si>
  <si>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</si>
  <si>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</si>
  <si>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</si>
  <si>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</si>
  <si>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</si>
  <si>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</si>
  <si>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</si>
  <si>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</si>
  <si>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</si>
  <si>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</si>
  <si>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</si>
  <si>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</si>
  <si>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</si>
  <si>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</si>
  <si>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</si>
  <si>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</si>
  <si>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</si>
  <si>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</si>
  <si>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</si>
  <si>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</si>
  <si>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</si>
  <si>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</si>
  <si>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</si>
  <si>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</si>
  <si>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</si>
  <si>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</si>
  <si>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</si>
  <si>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</si>
  <si>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</si>
  <si>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</si>
  <si>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</si>
  <si>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</si>
  <si>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</si>
  <si>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</si>
  <si>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</si>
  <si>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</si>
  <si>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</si>
  <si>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</si>
  <si>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</si>
  <si>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</si>
  <si>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</si>
  <si>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</si>
  <si>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</si>
  <si>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</si>
  <si>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</si>
  <si>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</si>
  <si>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</si>
  <si>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</si>
  <si>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</si>
  <si>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</si>
  <si>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</si>
  <si>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</si>
  <si>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</si>
  <si>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</si>
  <si>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</si>
  <si>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</si>
  <si>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</si>
  <si>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</si>
  <si>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</si>
  <si>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</si>
  <si>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</si>
  <si>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Mejju 2019</t>
  </si>
  <si>
    <t>11 ta' Gunju 2019</t>
  </si>
  <si>
    <t>Magistrat Dr. Charmaine Galea LL.D.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</si>
</sst>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C21" sqref="C21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156</v>
      </c>
      <c r="H6" s="116" t="s">
        <v>159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158</v>
      </c>
      <c r="N9" s="51"/>
      <c r="O9" s="53" t="s">
        <v>12</v>
      </c>
      <c r="Q9" t="s">
        <v>63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102</v>
      </c>
      <c r="J10" s="55" t="s">
        <v>157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5" t="s">
        <v>151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256</v>
      </c>
      <c r="H14" s="63">
        <f>'Coppini P. (Ghawdex)'!I45</f>
        <v>6</v>
      </c>
      <c r="I14" s="107">
        <f>'Coppini P. (Ghawdex)'!K45</f>
        <v>0</v>
      </c>
      <c r="J14" s="63">
        <f>'Coppini P. (Ghawdex)'!M45</f>
        <v>5</v>
      </c>
      <c r="K14" s="63">
        <f>'Coppini P. (Ghawdex)'!O45</f>
        <v>0</v>
      </c>
      <c r="L14" s="63">
        <f>'Coppini P. (Ghawdex)'!Q45</f>
        <v>2</v>
      </c>
      <c r="M14" s="64">
        <f t="shared" ref="M14:M18" si="0">G14+H14+I14-J14+K14-L14</f>
        <v>255</v>
      </c>
      <c r="N14" s="63">
        <f>'Coppini P. (Ghawdex)'!U45</f>
        <v>0</v>
      </c>
      <c r="O14" s="65">
        <f t="shared" ref="O14:O18" si="1">M14-N14</f>
        <v>255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'Sultana B. (Ghawdex)'!G45</f>
        <v>22</v>
      </c>
      <c r="H15" s="63">
        <f>'Sultana B. (Ghawdex)'!I45</f>
        <v>4</v>
      </c>
      <c r="I15" s="63">
        <f>'Sultana B. (Ghawdex)'!K45</f>
        <v>0</v>
      </c>
      <c r="J15" s="63">
        <f>'Sultana B. (Ghawdex)'!M45</f>
        <v>0</v>
      </c>
      <c r="K15" s="63">
        <f>'Sultana B. (Ghawdex)'!O45</f>
        <v>0</v>
      </c>
      <c r="L15" s="63">
        <f>'Sultana B. (Ghawdex)'!Q45</f>
        <v>3</v>
      </c>
      <c r="M15" s="64">
        <f t="shared" si="0"/>
        <v>23</v>
      </c>
      <c r="N15" s="63">
        <f>'Sultana B. (Ghawdex)'!U45</f>
        <v>0</v>
      </c>
      <c r="O15" s="65">
        <f t="shared" si="1"/>
        <v>23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1</v>
      </c>
      <c r="K17" s="63">
        <f>'Vella M. (Ghawdex)'!O41</f>
        <v>0</v>
      </c>
      <c r="L17" s="150">
        <f>'Vella M. (Ghawdex)'!Q41</f>
        <v>0</v>
      </c>
      <c r="M17" s="64">
        <f t="shared" si="0"/>
        <v>5</v>
      </c>
      <c r="N17" s="150">
        <f>'Vella M. (Ghawdex)'!U41</f>
        <v>0</v>
      </c>
      <c r="O17" s="65">
        <f t="shared" si="1"/>
        <v>5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218</v>
      </c>
      <c r="H18" s="63">
        <f>'Mifsud J (Ghawdex)'!I45</f>
        <v>34</v>
      </c>
      <c r="I18" s="63">
        <f>'Mifsud J (Ghawdex)'!K45</f>
        <v>0</v>
      </c>
      <c r="J18" s="63">
        <f>'Mifsud J (Ghawdex)'!M45</f>
        <v>73</v>
      </c>
      <c r="K18" s="63">
        <f>'Mifsud J (Ghawdex)'!O45</f>
        <v>0</v>
      </c>
      <c r="L18" s="63">
        <f>'Mifsud J (Ghawdex)'!Q45</f>
        <v>0</v>
      </c>
      <c r="M18" s="64">
        <f t="shared" si="0"/>
        <v>179</v>
      </c>
      <c r="N18" s="63">
        <f>'Mifsud J (Ghawdex)'!U45</f>
        <v>3</v>
      </c>
      <c r="O18" s="65">
        <f t="shared" si="1"/>
        <v>176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589</v>
      </c>
      <c r="H21" s="69">
        <f t="shared" ref="H21:O21" si="2">SUM(H14:H20)</f>
        <v>44</v>
      </c>
      <c r="I21" s="69">
        <f t="shared" si="2"/>
        <v>0</v>
      </c>
      <c r="J21" s="69">
        <f t="shared" si="2"/>
        <v>79</v>
      </c>
      <c r="K21" s="69">
        <f t="shared" si="2"/>
        <v>0</v>
      </c>
      <c r="L21" s="69">
        <f t="shared" si="2"/>
        <v>5</v>
      </c>
      <c r="M21" s="69">
        <f t="shared" si="2"/>
        <v>549</v>
      </c>
      <c r="N21" s="69">
        <f t="shared" si="2"/>
        <v>3</v>
      </c>
      <c r="O21" s="69">
        <f t="shared" si="2"/>
        <v>546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9" customHeight="1" x14ac:dyDescent="0.25">
      <c r="Q31" t="s">
        <v>80</v>
      </c>
    </row>
    <row r="32" spans="1:17" ht="12.9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9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B4" sqref="B4:V4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Mejju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2"/>
      <c r="D53" s="171"/>
      <c r="E53" s="171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" workbookViewId="0">
      <selection activeCell="AE41" sqref="AE4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Mejju 2019</v>
      </c>
      <c r="I9" s="160"/>
      <c r="L9" s="159"/>
      <c r="M9" s="159"/>
      <c r="P9" s="159"/>
      <c r="Q9" s="159"/>
    </row>
    <row r="10" spans="2:22" ht="3.75" customHeight="1" x14ac:dyDescent="0.25"/>
    <row r="11" spans="2:22" ht="106.6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N21" sqref="N2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Mejju 2019</v>
      </c>
      <c r="I7" s="128"/>
      <c r="L7" s="5"/>
      <c r="M7" s="5"/>
      <c r="P7" s="5"/>
      <c r="Q7" s="5"/>
    </row>
    <row r="8" spans="2:24" ht="106.6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>
        <v>1</v>
      </c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3</v>
      </c>
      <c r="T21" s="5"/>
      <c r="U21" s="39"/>
      <c r="V21" s="5"/>
      <c r="W21" s="43">
        <f t="shared" si="0"/>
        <v>3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1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5</v>
      </c>
      <c r="T41" s="43"/>
      <c r="U41" s="44">
        <f>SUM(U18:U39)</f>
        <v>0</v>
      </c>
      <c r="V41" s="43"/>
      <c r="W41" s="44">
        <f>SUM(W18:W39)</f>
        <v>5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abSelected="1" topLeftCell="A2" workbookViewId="0">
      <selection activeCell="B7" sqref="B7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161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Mejju 2019</v>
      </c>
      <c r="I7" s="128"/>
      <c r="L7" s="5"/>
      <c r="M7" s="5"/>
      <c r="P7" s="5"/>
      <c r="Q7" s="5"/>
    </row>
    <row r="8" spans="2:24" ht="106.6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" customHeight="1" x14ac:dyDescent="0.25">
      <c r="A4" s="168" t="s">
        <v>152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153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Mejju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154</v>
      </c>
    </row>
    <row r="8" spans="1:20" ht="12.9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149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3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3</v>
      </c>
      <c r="Q10" s="79">
        <f t="shared" ref="Q10:Q26" si="1">P10/$P$31</f>
        <v>6.8181818181818177E-2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3</v>
      </c>
      <c r="D11" s="83">
        <f>SUMIF('Sultana B. (Ghawdex)'!$D$23:$D$43,B11,'Sultana B. (Ghawdex)'!$I$23:$I$43)</f>
        <v>3</v>
      </c>
      <c r="E11" s="83">
        <f>SUMIF('Mifsud J (Ghawdex)'!$D$23:$D$43,B11,'Mifsud J (Ghawdex)'!$I$23:$I$43)</f>
        <v>4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10</v>
      </c>
      <c r="Q11" s="85">
        <f t="shared" si="1"/>
        <v>0.22727272727272727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3</v>
      </c>
      <c r="D12" s="89">
        <f>SUMIF('Sultana B. (Ghawdex)'!$D$23:$D$43,B12,'Sultana B. (Ghawdex)'!$I$23:$I$43)</f>
        <v>1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4</v>
      </c>
      <c r="Q12" s="91">
        <f t="shared" si="1"/>
        <v>9.0909090909090912E-2</v>
      </c>
      <c r="R12" s="92">
        <f>SUM(P10:P12)</f>
        <v>17</v>
      </c>
      <c r="S12" s="93">
        <f>R12/$P$31</f>
        <v>0.38636363636363635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8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8</v>
      </c>
      <c r="Q21" s="79">
        <f t="shared" si="1"/>
        <v>0.18181818181818182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8</v>
      </c>
      <c r="S22" s="93">
        <f t="shared" ref="S22:S30" si="2">R22/$P$31</f>
        <v>0.18181818181818182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19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19</v>
      </c>
      <c r="Q23" s="94">
        <f t="shared" si="1"/>
        <v>0.43181818181818182</v>
      </c>
      <c r="R23" s="95">
        <f t="shared" ref="R23:R30" si="3">SUM(P23)</f>
        <v>19</v>
      </c>
      <c r="S23" s="96">
        <f t="shared" si="2"/>
        <v>0.43181818181818182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6</v>
      </c>
      <c r="D31" s="98">
        <f t="shared" si="4"/>
        <v>4</v>
      </c>
      <c r="E31" s="98">
        <f t="shared" si="4"/>
        <v>34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44</v>
      </c>
      <c r="Q31" s="9"/>
      <c r="R31" s="8"/>
      <c r="S31" s="10"/>
    </row>
    <row r="32" spans="2:19" ht="13.5" customHeight="1" thickBot="1" x14ac:dyDescent="0.3">
      <c r="C32" s="111">
        <f>C31/P31</f>
        <v>0.13636363636363635</v>
      </c>
      <c r="D32" s="112">
        <f>D31/P31</f>
        <v>9.0909090909090912E-2</v>
      </c>
      <c r="E32" s="112">
        <f>E31/P31</f>
        <v>0.77272727272727271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" customHeight="1" x14ac:dyDescent="0.25">
      <c r="A4" s="168" t="s">
        <v>152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Mejju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3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3</v>
      </c>
      <c r="Q10" s="79">
        <f t="shared" ref="Q10:Q26" si="1">P10/$P$31</f>
        <v>3.7974683544303799E-2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0</v>
      </c>
      <c r="D11" s="83">
        <f>SUMIF('Sultana B. (Ghawdex)'!$D$23:$D$43,B11,'Sultana B.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2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2</v>
      </c>
      <c r="Q11" s="85">
        <f t="shared" si="1"/>
        <v>2.5316455696202531E-2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5</v>
      </c>
      <c r="D12" s="89">
        <f>SUMIF('Sultana B. (Ghawdex)'!$D$23:$D$43,B12,'Sultana B. (Ghawdex)'!$M$23:$M$43)</f>
        <v>0</v>
      </c>
      <c r="E12" s="83">
        <f>SUMIF('Vella M. (Ghawdex)'!$D$19:$D$39,B12,'Vella M. (Ghawdex)'!$M$19:$M$39)</f>
        <v>1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6</v>
      </c>
      <c r="Q12" s="91">
        <f t="shared" si="1"/>
        <v>7.5949367088607597E-2</v>
      </c>
      <c r="R12" s="92">
        <f>SUM(P10:P12)</f>
        <v>11</v>
      </c>
      <c r="S12" s="93">
        <f>R12/$P$31</f>
        <v>0.13924050632911392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31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31</v>
      </c>
      <c r="Q15" s="91">
        <f t="shared" si="1"/>
        <v>0.39240506329113922</v>
      </c>
      <c r="R15" s="92">
        <f>SUM(P13:P15)</f>
        <v>31</v>
      </c>
      <c r="S15" s="93">
        <f>R15/$P$31</f>
        <v>0.39240506329113922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1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1.2658227848101266E-2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1.2658227848101266E-2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3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3</v>
      </c>
      <c r="Q21" s="79">
        <f t="shared" si="1"/>
        <v>3.7974683544303799E-2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3</v>
      </c>
      <c r="S22" s="93">
        <f t="shared" ref="S22:S30" si="2">R22/$P$31</f>
        <v>3.7974683544303799E-2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32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32</v>
      </c>
      <c r="Q23" s="94">
        <f t="shared" si="1"/>
        <v>0.4050632911392405</v>
      </c>
      <c r="R23" s="95">
        <f t="shared" ref="R23:R30" si="3">SUM(P23)</f>
        <v>32</v>
      </c>
      <c r="S23" s="96">
        <f t="shared" si="2"/>
        <v>0.4050632911392405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1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1</v>
      </c>
      <c r="Q30" s="94">
        <f>P30/$P$31</f>
        <v>1.2658227848101266E-2</v>
      </c>
      <c r="R30" s="95">
        <f t="shared" si="3"/>
        <v>1</v>
      </c>
      <c r="S30" s="96">
        <f t="shared" si="2"/>
        <v>1.2658227848101266E-2</v>
      </c>
    </row>
    <row r="31" spans="2:19" ht="13.5" customHeight="1" thickBot="1" x14ac:dyDescent="0.3">
      <c r="B31" s="97" t="s">
        <v>15</v>
      </c>
      <c r="C31" s="98">
        <f t="shared" ref="C31:H31" si="4">SUM(C10:C30)</f>
        <v>5</v>
      </c>
      <c r="D31" s="98">
        <f t="shared" si="4"/>
        <v>0</v>
      </c>
      <c r="E31" s="98">
        <f t="shared" si="4"/>
        <v>1</v>
      </c>
      <c r="F31" s="98">
        <f t="shared" si="4"/>
        <v>73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79</v>
      </c>
      <c r="Q31" s="9"/>
      <c r="R31" s="8"/>
      <c r="S31" s="10"/>
    </row>
    <row r="32" spans="2:19" ht="13.5" customHeight="1" thickBot="1" x14ac:dyDescent="0.3">
      <c r="C32" s="111">
        <f>C31/P31</f>
        <v>6.3291139240506333E-2</v>
      </c>
      <c r="D32" s="112">
        <f>D31/P31</f>
        <v>0</v>
      </c>
      <c r="E32" s="112">
        <f>E31/P31</f>
        <v>1.2658227848101266E-2</v>
      </c>
      <c r="F32" s="112">
        <f>F31/P31</f>
        <v>0.92405063291139244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" customHeight="1" x14ac:dyDescent="0.25">
      <c r="A4" s="168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Mejju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150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16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19</v>
      </c>
      <c r="P10" s="79">
        <f t="shared" ref="P10:P25" si="1">O10/$O$31</f>
        <v>3.4608378870673952E-2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10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38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52</v>
      </c>
      <c r="P11" s="85">
        <f t="shared" si="1"/>
        <v>9.4717668488160295E-2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245</v>
      </c>
      <c r="C12" s="89">
        <f>SUMIF('Sultana B. (Ghawdex)'!$D$23:$D$43,A12,'Sultana B. (Ghawdex)'!$S$23:$S$43)</f>
        <v>21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3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353</v>
      </c>
      <c r="P12" s="91">
        <f t="shared" si="1"/>
        <v>0.6429872495446266</v>
      </c>
      <c r="Q12" s="92">
        <f>SUM(O10:O12)</f>
        <v>424</v>
      </c>
      <c r="R12" s="93">
        <f>Q12/$O$31</f>
        <v>0.77231329690346084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19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19</v>
      </c>
      <c r="P15" s="91">
        <f t="shared" si="1"/>
        <v>3.4608378870673952E-2</v>
      </c>
      <c r="Q15" s="92">
        <f>SUM(O13:O15)</f>
        <v>19</v>
      </c>
      <c r="R15" s="93">
        <f>Q15/$O$31</f>
        <v>3.4608378870673952E-2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1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1</v>
      </c>
      <c r="P19" s="85">
        <f t="shared" si="1"/>
        <v>1.8214936247723133E-3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3.6429872495446266E-3</v>
      </c>
      <c r="Q20" s="92">
        <f>SUM(O16:O20)</f>
        <v>3</v>
      </c>
      <c r="R20" s="93">
        <f>Q20/$O$31</f>
        <v>5.4644808743169399E-3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18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18</v>
      </c>
      <c r="P21" s="79">
        <f t="shared" si="1"/>
        <v>3.2786885245901641E-2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1.8214936247723133E-3</v>
      </c>
      <c r="Q22" s="92">
        <f>SUM(O21:O22)</f>
        <v>19</v>
      </c>
      <c r="R22" s="93">
        <f t="shared" ref="R22:R30" si="2">Q22/$O$31</f>
        <v>3.4608378870673952E-2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77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77</v>
      </c>
      <c r="P23" s="94">
        <f t="shared" si="1"/>
        <v>0.14025500910746813</v>
      </c>
      <c r="Q23" s="95">
        <f t="shared" ref="Q23:Q30" si="3">SUM(O23)</f>
        <v>77</v>
      </c>
      <c r="R23" s="96">
        <f t="shared" si="2"/>
        <v>0.14025500910746813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7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7</v>
      </c>
      <c r="P30" s="94">
        <f>O30/$O$31</f>
        <v>1.2750455373406194E-2</v>
      </c>
      <c r="Q30" s="95">
        <f t="shared" si="3"/>
        <v>7</v>
      </c>
      <c r="R30" s="96">
        <f t="shared" si="2"/>
        <v>1.2750455373406194E-2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255</v>
      </c>
      <c r="C31" s="98">
        <f t="shared" si="4"/>
        <v>23</v>
      </c>
      <c r="D31" s="98">
        <f t="shared" si="4"/>
        <v>179</v>
      </c>
      <c r="E31" s="98">
        <f t="shared" si="4"/>
        <v>1</v>
      </c>
      <c r="F31" s="98">
        <f t="shared" si="4"/>
        <v>5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549</v>
      </c>
      <c r="P31" s="9"/>
      <c r="Q31" s="8"/>
      <c r="R31" s="10"/>
    </row>
    <row r="32" spans="1:18" ht="13.5" customHeight="1" thickBot="1" x14ac:dyDescent="0.3">
      <c r="B32" s="111">
        <f>B31/O31</f>
        <v>0.46448087431693991</v>
      </c>
      <c r="C32" s="112">
        <f>C31/O31</f>
        <v>4.1894353369763208E-2</v>
      </c>
      <c r="D32" s="112">
        <f>D31/O31</f>
        <v>0.32604735883424407</v>
      </c>
      <c r="E32" s="112">
        <f>E31/O31</f>
        <v>1.8214936247723133E-3</v>
      </c>
      <c r="F32" s="112">
        <f>F31/O31</f>
        <v>9.1074681238615673E-3</v>
      </c>
      <c r="G32" s="112">
        <f>G31/O31</f>
        <v>0.15300546448087432</v>
      </c>
      <c r="H32" s="161">
        <f>H31/O31</f>
        <v>3.6429872495446266E-3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Mejju 2019</v>
      </c>
      <c r="I11" s="5"/>
      <c r="L11" s="5"/>
      <c r="M11" s="5"/>
      <c r="P11" s="5"/>
      <c r="Q11" s="5"/>
    </row>
    <row r="12" spans="2:22" ht="3.75" customHeight="1" x14ac:dyDescent="0.25"/>
    <row r="13" spans="2:22" ht="106.65" customHeight="1" x14ac:dyDescent="0.25">
      <c r="B13" s="173" t="s">
        <v>54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49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9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9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3" workbookViewId="0">
      <selection activeCell="N25" sqref="N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Mejju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9</v>
      </c>
      <c r="H24" s="120"/>
      <c r="I24" s="123">
        <v>3</v>
      </c>
      <c r="J24" s="120"/>
      <c r="K24" s="123"/>
      <c r="L24" s="120"/>
      <c r="M24" s="123"/>
      <c r="N24" s="120"/>
      <c r="O24" s="123"/>
      <c r="P24" s="120"/>
      <c r="Q24" s="123">
        <v>2</v>
      </c>
      <c r="R24" s="120"/>
      <c r="S24" s="122">
        <f>IF(ISNUMBER(G24),G24,0)+IF(ISNUMBER(I24),I24,0)-IF(ISNUMBER(M24),M24,0)+IF(ISNUMBER(O24),O24,0)-IF(ISNUMBER(Q24),Q24,0)+IF(ISNUMBER(K24),K24,0)</f>
        <v>10</v>
      </c>
      <c r="T24" s="120"/>
      <c r="U24" s="123"/>
      <c r="V24" s="120"/>
      <c r="W24" s="122">
        <f>IF(ISNUMBER(S24),S24,0)-IF(ISNUMBER(U24),U24,0)</f>
        <v>10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247</v>
      </c>
      <c r="H25" s="120"/>
      <c r="I25" s="123">
        <v>3</v>
      </c>
      <c r="J25" s="120"/>
      <c r="K25" s="123"/>
      <c r="L25" s="120"/>
      <c r="M25" s="123">
        <v>5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245</v>
      </c>
      <c r="T25" s="120"/>
      <c r="U25" s="123"/>
      <c r="V25" s="120"/>
      <c r="W25" s="122">
        <f>IF(ISNUMBER(S25),S25,0)-IF(ISNUMBER(U25),U25,0)</f>
        <v>245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256</v>
      </c>
      <c r="H45" s="122"/>
      <c r="I45" s="124">
        <f>SUM(I22:I43)</f>
        <v>6</v>
      </c>
      <c r="J45" s="122"/>
      <c r="K45" s="124">
        <f>SUM(K23:K43)</f>
        <v>0</v>
      </c>
      <c r="L45" s="122"/>
      <c r="M45" s="124">
        <f>SUM(M22:M43)</f>
        <v>5</v>
      </c>
      <c r="N45" s="122"/>
      <c r="O45" s="124">
        <f>SUM(O22:O43)</f>
        <v>0</v>
      </c>
      <c r="P45" s="122"/>
      <c r="Q45" s="124">
        <f>SUM(Q22:Q43)</f>
        <v>2</v>
      </c>
      <c r="R45" s="122"/>
      <c r="S45" s="124">
        <f>SUM(S22:S43)</f>
        <v>255</v>
      </c>
      <c r="T45" s="122"/>
      <c r="U45" s="124">
        <f>SUM(U22:U43)</f>
        <v>0</v>
      </c>
      <c r="V45" s="122"/>
      <c r="W45" s="124">
        <f>SUM(W22:W43)</f>
        <v>255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35</v>
      </c>
      <c r="Q53" s="178" t="s">
        <v>132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C2" workbookViewId="0">
      <selection activeCell="S54" sqref="S54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Mejju 2019</v>
      </c>
      <c r="I9" s="127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3</v>
      </c>
      <c r="J24" s="5"/>
      <c r="K24" s="39"/>
      <c r="L24" s="5"/>
      <c r="M24" s="39"/>
      <c r="N24" s="148"/>
      <c r="O24" s="39"/>
      <c r="P24" s="5"/>
      <c r="Q24" s="39">
        <v>3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20</v>
      </c>
      <c r="H25" s="5"/>
      <c r="I25" s="39">
        <v>1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21</v>
      </c>
      <c r="T25" s="5"/>
      <c r="U25" s="39"/>
      <c r="V25" s="5"/>
      <c r="W25" s="43">
        <f>IF(ISNUMBER(S25),S25,0)-IF(ISNUMBER(U25),U25,0)</f>
        <v>21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22</v>
      </c>
      <c r="H45" s="43"/>
      <c r="I45" s="44">
        <f>SUM(I22:I43)</f>
        <v>4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3</v>
      </c>
      <c r="R45" s="43"/>
      <c r="S45" s="44">
        <f>SUM(S22:S43)</f>
        <v>23</v>
      </c>
      <c r="T45" s="43"/>
      <c r="U45" s="44">
        <f>SUM(U22:U43)</f>
        <v>0</v>
      </c>
      <c r="V45" s="43"/>
      <c r="W45" s="44">
        <f>SUM(W22:W43)</f>
        <v>23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47"/>
      <c r="M53" s="5"/>
      <c r="N53" s="28" t="s">
        <v>35</v>
      </c>
      <c r="Q53" s="29"/>
      <c r="S53" s="156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C13" workbookViewId="0">
      <selection activeCell="S28" sqref="S28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Mejju 2019</v>
      </c>
      <c r="I9" s="159"/>
      <c r="L9" s="159"/>
      <c r="M9" s="159"/>
      <c r="P9" s="159"/>
      <c r="Q9" s="159"/>
    </row>
    <row r="10" spans="2:25" ht="3.75" customHeight="1" x14ac:dyDescent="0.25"/>
    <row r="11" spans="2:25" ht="106.6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9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16</v>
      </c>
      <c r="H23" s="5"/>
      <c r="I23" s="38">
        <v>3</v>
      </c>
      <c r="J23" s="5"/>
      <c r="K23" s="38"/>
      <c r="L23" s="5"/>
      <c r="M23" s="38">
        <v>3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16</v>
      </c>
      <c r="T23" s="5"/>
      <c r="U23" s="154">
        <v>0</v>
      </c>
      <c r="V23" s="5"/>
      <c r="W23" s="43">
        <f t="shared" ref="W23:W43" si="1">IF(ISNUMBER(S23),S23,0)-IF(ISNUMBER(U23),U23,0)</f>
        <v>16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36</v>
      </c>
      <c r="H24" s="5"/>
      <c r="I24" s="39">
        <v>4</v>
      </c>
      <c r="J24" s="5"/>
      <c r="K24" s="39"/>
      <c r="L24" s="5"/>
      <c r="M24" s="39">
        <v>2</v>
      </c>
      <c r="N24" s="5"/>
      <c r="O24" s="39"/>
      <c r="P24" s="5"/>
      <c r="Q24" s="131"/>
      <c r="R24" s="5"/>
      <c r="S24" s="43">
        <f t="shared" si="0"/>
        <v>38</v>
      </c>
      <c r="T24" s="5"/>
      <c r="U24" s="155">
        <v>3</v>
      </c>
      <c r="V24" s="5"/>
      <c r="W24" s="43">
        <f t="shared" si="1"/>
        <v>35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50</v>
      </c>
      <c r="H28" s="5"/>
      <c r="I28" s="39"/>
      <c r="J28" s="5"/>
      <c r="K28" s="39"/>
      <c r="L28" s="5"/>
      <c r="M28" s="39">
        <v>31</v>
      </c>
      <c r="N28" s="5"/>
      <c r="O28" s="131"/>
      <c r="P28" s="5"/>
      <c r="Q28" s="39"/>
      <c r="R28" s="5"/>
      <c r="S28" s="43">
        <f t="shared" si="0"/>
        <v>19</v>
      </c>
      <c r="T28" s="5"/>
      <c r="U28" s="139">
        <v>0</v>
      </c>
      <c r="V28" s="5"/>
      <c r="W28" s="43">
        <f t="shared" si="1"/>
        <v>19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/>
      <c r="J32" s="5"/>
      <c r="K32" s="39"/>
      <c r="L32" s="5"/>
      <c r="M32" s="39">
        <v>1</v>
      </c>
      <c r="N32" s="5"/>
      <c r="O32" s="39"/>
      <c r="P32" s="5"/>
      <c r="Q32" s="39"/>
      <c r="R32" s="5"/>
      <c r="S32" s="43">
        <f t="shared" si="0"/>
        <v>1</v>
      </c>
      <c r="T32" s="5"/>
      <c r="U32" s="139">
        <v>0</v>
      </c>
      <c r="V32" s="5"/>
      <c r="W32" s="43">
        <f t="shared" si="1"/>
        <v>1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13</v>
      </c>
      <c r="H34" s="5"/>
      <c r="I34" s="39">
        <v>8</v>
      </c>
      <c r="J34" s="5"/>
      <c r="K34" s="39"/>
      <c r="L34" s="5"/>
      <c r="M34" s="39">
        <v>3</v>
      </c>
      <c r="N34" s="5"/>
      <c r="O34" s="39"/>
      <c r="P34" s="5"/>
      <c r="Q34" s="39"/>
      <c r="R34" s="5"/>
      <c r="S34" s="43">
        <f t="shared" si="0"/>
        <v>18</v>
      </c>
      <c r="T34" s="5"/>
      <c r="U34" s="139">
        <v>0</v>
      </c>
      <c r="V34" s="5"/>
      <c r="W34" s="43">
        <f t="shared" si="1"/>
        <v>18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90</v>
      </c>
      <c r="H36" s="5"/>
      <c r="I36" s="39">
        <v>19</v>
      </c>
      <c r="J36" s="5"/>
      <c r="K36" s="39"/>
      <c r="L36" s="5"/>
      <c r="M36" s="39">
        <v>32</v>
      </c>
      <c r="N36" s="5"/>
      <c r="O36" s="39"/>
      <c r="P36" s="5"/>
      <c r="Q36" s="39"/>
      <c r="R36" s="5"/>
      <c r="S36" s="43">
        <f t="shared" si="0"/>
        <v>77</v>
      </c>
      <c r="T36" s="5"/>
      <c r="U36" s="139">
        <v>0</v>
      </c>
      <c r="V36" s="5"/>
      <c r="W36" s="43">
        <f t="shared" si="1"/>
        <v>77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8</v>
      </c>
      <c r="H43" s="5"/>
      <c r="I43" s="39"/>
      <c r="J43" s="5"/>
      <c r="K43" s="39"/>
      <c r="L43" s="5"/>
      <c r="M43" s="39">
        <v>1</v>
      </c>
      <c r="N43" s="5"/>
      <c r="O43" s="39">
        <v>0</v>
      </c>
      <c r="P43" s="5"/>
      <c r="Q43" s="39"/>
      <c r="R43" s="5"/>
      <c r="S43" s="43">
        <f t="shared" si="0"/>
        <v>7</v>
      </c>
      <c r="T43" s="5"/>
      <c r="U43" s="131"/>
      <c r="V43" s="5"/>
      <c r="W43" s="43">
        <f t="shared" si="1"/>
        <v>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218</v>
      </c>
      <c r="H45" s="44">
        <f t="shared" ref="H45:W45" si="2">SUM(H23:H43)</f>
        <v>0</v>
      </c>
      <c r="I45" s="44">
        <f t="shared" si="2"/>
        <v>34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73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179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176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3" t="s">
        <v>137</v>
      </c>
      <c r="E49" s="163"/>
      <c r="F49" s="159"/>
      <c r="G49" s="164">
        <v>0</v>
      </c>
      <c r="H49" s="143"/>
      <c r="I49" s="142"/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7"/>
      <c r="C52" s="152" t="s">
        <v>160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May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6F254C82-018F-4791-B3C5-711F10DB4661}"/>
</file>

<file path=customXml/itemProps2.xml><?xml version="1.0" encoding="utf-8"?>
<ds:datastoreItem xmlns:ds="http://schemas.openxmlformats.org/officeDocument/2006/customXml" ds:itemID="{654ED938-7B5B-4538-A96C-0BCA236D856C}"/>
</file>

<file path=customXml/itemProps3.xml><?xml version="1.0" encoding="utf-8"?>
<ds:datastoreItem xmlns:ds="http://schemas.openxmlformats.org/officeDocument/2006/customXml" ds:itemID="{A6AD496E-D468-4001-8FBC-E749A1935F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Louis Stefan Magrin</cp:lastModifiedBy>
  <cp:lastPrinted>2019-07-01T09:39:51Z</cp:lastPrinted>
  <dcterms:created xsi:type="dcterms:W3CDTF">2001-09-20T13:22:09Z</dcterms:created>
  <dcterms:modified xsi:type="dcterms:W3CDTF">2019-07-01T09:39:57Z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