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"/>
    </mc:Choice>
  </mc:AlternateContent>
  <xr:revisionPtr revIDLastSave="0" documentId="13_ncr:1_{421D4CFC-B716-428E-BE61-67B7419B130B}" xr6:coauthVersionLast="36" xr6:coauthVersionMax="36" xr10:uidLastSave="{00000000-0000-0000-0000-000000000000}"/>
  <bookViews>
    <workbookView xWindow="0" yWindow="0" windowWidth="23040" windowHeight="8484" tabRatio="934" firstSheet="5" activeTab="5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C11" i="7" s="1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1"/>
  <c r="W24" i="31" s="1"/>
  <c r="S24" i="34"/>
  <c r="G11" i="7" s="1"/>
  <c r="S25" i="34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G18" i="7" s="1"/>
  <c r="S32" i="31"/>
  <c r="D19" i="7" s="1"/>
  <c r="S32" i="34"/>
  <c r="G19" i="7" s="1"/>
  <c r="S33" i="34"/>
  <c r="W33" i="34" s="1"/>
  <c r="S34" i="31"/>
  <c r="D21" i="7" s="1"/>
  <c r="S34" i="34"/>
  <c r="G21" i="7" s="1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G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F14" i="7" l="1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O14" i="7" s="1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O17" i="7" s="1"/>
  <c r="W27" i="31"/>
  <c r="H31" i="7"/>
  <c r="C21" i="7"/>
  <c r="W38" i="28"/>
  <c r="W30" i="28"/>
  <c r="W39" i="31"/>
  <c r="W42" i="28"/>
  <c r="W41" i="41"/>
  <c r="I21" i="1"/>
  <c r="N21" i="1"/>
  <c r="D28" i="7"/>
  <c r="W42" i="31"/>
  <c r="W31" i="31"/>
  <c r="S45" i="28"/>
  <c r="K21" i="1"/>
  <c r="L21" i="1"/>
  <c r="W20" i="40"/>
  <c r="J21" i="1"/>
  <c r="H21" i="1"/>
  <c r="O20" i="1"/>
  <c r="D22" i="7"/>
  <c r="W34" i="31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W33" i="31"/>
  <c r="S41" i="40"/>
  <c r="W37" i="31"/>
  <c r="S45" i="36"/>
  <c r="F12" i="7"/>
  <c r="F24" i="7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30" i="7" l="1"/>
  <c r="Q30" i="7" s="1"/>
  <c r="O22" i="7"/>
  <c r="W41" i="40"/>
  <c r="O24" i="7"/>
  <c r="Q24" i="7" s="1"/>
  <c r="O16" i="7"/>
  <c r="O21" i="7"/>
  <c r="Q22" i="7" s="1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15" i="7" l="1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<sst xmlns="http://schemas.openxmlformats.org/spreadsheetml/2006/main" count="609" uniqueCount="163">
  <si>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</si>
  <si>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</si>
  <si>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</si>
  <si>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</si>
  <si>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</si>
  <si>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</si>
  <si>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</si>
  <si>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</si>
  <si>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</si>
  <si>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</si>
  <si>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</si>
  <si>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</si>
  <si>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</si>
  <si>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</si>
  <si>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</si>
  <si>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</si>
  <si>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</si>
  <si>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</si>
  <si>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</si>
  <si>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</si>
  <si>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</si>
  <si>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</si>
  <si>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</si>
  <si>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</si>
  <si>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</si>
  <si>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</si>
  <si>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</si>
  <si>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</si>
  <si>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</si>
  <si>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</si>
  <si>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</si>
  <si>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</si>
  <si>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</si>
  <si>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</si>
  <si>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</si>
  <si>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</si>
  <si>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</si>
  <si>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</si>
  <si>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</si>
  <si>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</si>
  <si>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</si>
  <si>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</si>
  <si>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</si>
  <si>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</si>
  <si>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</si>
  <si>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</si>
  <si>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</si>
  <si>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</si>
  <si>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</si>
  <si>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</si>
  <si>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</si>
  <si>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</si>
  <si>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</si>
  <si>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</si>
  <si>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</si>
  <si>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</si>
  <si>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</si>
  <si>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</si>
  <si>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</si>
  <si>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</si>
  <si>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</si>
  <si>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</si>
  <si>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</si>
  <si>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</si>
  <si>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</si>
  <si>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</si>
  <si>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</si>
  <si>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</si>
  <si>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</si>
  <si>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</si>
  <si>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</si>
  <si>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</si>
  <si>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</si>
  <si>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</si>
  <si>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</si>
  <si>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</si>
  <si>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</si>
  <si>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</si>
  <si>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</si>
  <si>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</si>
  <si>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</si>
  <si>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</si>
  <si>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</si>
  <si>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</si>
  <si>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</si>
  <si>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</si>
  <si>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</si>
  <si>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</si>
  <si>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</si>
  <si>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</si>
  <si>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</si>
  <si>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</si>
  <si>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</si>
  <si>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</si>
  <si>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</si>
  <si>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</si>
  <si>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</si>
  <si>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</si>
  <si>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</si>
  <si>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</si>
  <si>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</si>
  <si>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</si>
  <si>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</si>
  <si>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</si>
  <si>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</si>
  <si>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</si>
  <si>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</si>
  <si>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</si>
  <si>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</si>
  <si>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</si>
  <si>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</si>
  <si>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</si>
  <si>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</si>
  <si>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</si>
  <si>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</si>
  <si>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</si>
  <si>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</si>
  <si>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</si>
  <si>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</si>
  <si>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</si>
  <si>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</si>
  <si>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</si>
  <si>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</si>
  <si>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</si>
  <si>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</si>
  <si>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</si>
  <si>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</si>
  <si>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</si>
  <si>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</si>
  <si>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</si>
  <si>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</si>
  <si>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</si>
  <si>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</si>
  <si>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</si>
  <si>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</si>
  <si>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</si>
  <si>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</si>
  <si>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</si>
  <si>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</si>
  <si>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</si>
  <si>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</si>
  <si>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</si>
  <si>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</si>
  <si>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</si>
  <si>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</si>
  <si>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</si>
  <si>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</si>
  <si>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</si>
  <si>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</si>
  <si>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</si>
  <si>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</si>
  <si>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</si>
  <si>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</si>
  <si>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</si>
  <si>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</si>
  <si>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</si>
  <si>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</si>
  <si>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</si>
  <si>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</si>
  <si>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Gunju 2019</t>
  </si>
  <si>
    <t>Maureen Xuereb</t>
  </si>
  <si>
    <t>1 ta' Lulju 2019</t>
  </si>
  <si>
    <t>Magistrat Dr. Brigitte Sultana LL.D. LL.M. (Cardiff), Adv. Trib. Eccl. Melit.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</si>
</sst>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155</v>
      </c>
      <c r="H6" s="116" t="s">
        <v>159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4"/>
      <c r="C9" s="164"/>
      <c r="D9" s="164"/>
      <c r="E9" s="164"/>
      <c r="F9" s="45"/>
      <c r="G9" s="50" t="s">
        <v>1</v>
      </c>
      <c r="H9" s="51"/>
      <c r="I9" s="51"/>
      <c r="J9" s="51"/>
      <c r="K9" s="51"/>
      <c r="L9" s="51"/>
      <c r="M9" s="52" t="s">
        <v>157</v>
      </c>
      <c r="N9" s="51"/>
      <c r="O9" s="53" t="s">
        <v>12</v>
      </c>
      <c r="Q9" t="s">
        <v>63</v>
      </c>
    </row>
    <row r="10" spans="2:17" x14ac:dyDescent="0.25">
      <c r="B10" s="164"/>
      <c r="C10" s="164"/>
      <c r="D10" s="164"/>
      <c r="E10" s="164"/>
      <c r="F10" s="45"/>
      <c r="G10" s="54"/>
      <c r="H10" s="55" t="s">
        <v>2</v>
      </c>
      <c r="I10" s="55" t="s">
        <v>102</v>
      </c>
      <c r="J10" s="55" t="s">
        <v>156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9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4" t="s">
        <v>150</v>
      </c>
      <c r="C12" s="164"/>
      <c r="D12" s="164"/>
      <c r="E12" s="164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4"/>
      <c r="C13" s="164"/>
      <c r="D13" s="164"/>
      <c r="E13" s="164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255</v>
      </c>
      <c r="H14" s="63">
        <f>'Coppini P. (Ghawdex)'!I45</f>
        <v>10</v>
      </c>
      <c r="I14" s="107">
        <f>'Coppini P. (Ghawdex)'!K45</f>
        <v>0</v>
      </c>
      <c r="J14" s="63">
        <f>'Coppini P. (Ghawdex)'!M45</f>
        <v>2</v>
      </c>
      <c r="K14" s="63">
        <f>'Coppini P. (Ghawdex)'!O45</f>
        <v>0</v>
      </c>
      <c r="L14" s="63">
        <f>'Coppini P. (Ghawdex)'!Q45</f>
        <v>4</v>
      </c>
      <c r="M14" s="64">
        <f t="shared" ref="M14:M18" si="0">G14+H14+I14-J14+K14-L14</f>
        <v>259</v>
      </c>
      <c r="N14" s="63">
        <f>'Coppini P. (Ghawdex)'!U45</f>
        <v>0</v>
      </c>
      <c r="O14" s="65">
        <f t="shared" ref="O14:O18" si="1">M14-N14</f>
        <v>259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'Sultana B. (Ghawdex)'!G45</f>
        <v>23</v>
      </c>
      <c r="H15" s="63">
        <f>'Sultana B. (Ghawdex)'!I45</f>
        <v>7</v>
      </c>
      <c r="I15" s="63">
        <f>'Sultana B. (Ghawdex)'!K45</f>
        <v>0</v>
      </c>
      <c r="J15" s="63">
        <f>'Sultana B. (Ghawdex)'!M45</f>
        <v>9</v>
      </c>
      <c r="K15" s="63">
        <f>'Sultana B. (Ghawdex)'!O45</f>
        <v>0</v>
      </c>
      <c r="L15" s="63">
        <f>'Sultana B. (Ghawdex)'!Q45</f>
        <v>2</v>
      </c>
      <c r="M15" s="64">
        <f t="shared" si="0"/>
        <v>19</v>
      </c>
      <c r="N15" s="63">
        <f>'Sultana B. (Ghawdex)'!U45</f>
        <v>0</v>
      </c>
      <c r="O15" s="65">
        <f t="shared" si="1"/>
        <v>19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5</v>
      </c>
      <c r="K16" s="63">
        <f>'Demicoli J.(Ghawdex)'!O45</f>
        <v>0</v>
      </c>
      <c r="L16" s="63">
        <f>'Demicoli J.(Ghawdex)'!Q45</f>
        <v>0</v>
      </c>
      <c r="M16" s="64">
        <f t="shared" si="0"/>
        <v>79</v>
      </c>
      <c r="N16" s="63">
        <f>'Demicoli J.(Ghawdex)'!U45</f>
        <v>0</v>
      </c>
      <c r="O16" s="65">
        <f t="shared" si="1"/>
        <v>79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5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8">
        <f>'Vella M. (Ghawdex)'!Q41</f>
        <v>0</v>
      </c>
      <c r="M17" s="64">
        <f t="shared" si="0"/>
        <v>5</v>
      </c>
      <c r="N17" s="148">
        <f>'Vella M. (Ghawdex)'!U41</f>
        <v>0</v>
      </c>
      <c r="O17" s="65">
        <f t="shared" si="1"/>
        <v>5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179</v>
      </c>
      <c r="H18" s="63">
        <f>'Mifsud J (Ghawdex)'!I45</f>
        <v>75</v>
      </c>
      <c r="I18" s="63">
        <f>'Mifsud J (Ghawdex)'!K45</f>
        <v>0</v>
      </c>
      <c r="J18" s="63">
        <f>'Mifsud J (Ghawdex)'!M45</f>
        <v>48</v>
      </c>
      <c r="K18" s="63">
        <f>'Mifsud J (Ghawdex)'!O45</f>
        <v>0</v>
      </c>
      <c r="L18" s="63">
        <f>'Mifsud J (Ghawdex)'!Q45</f>
        <v>1</v>
      </c>
      <c r="M18" s="64">
        <f t="shared" si="0"/>
        <v>205</v>
      </c>
      <c r="N18" s="63">
        <f>'Mifsud J (Ghawdex)'!U45</f>
        <v>3</v>
      </c>
      <c r="O18" s="65">
        <f t="shared" si="1"/>
        <v>202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549</v>
      </c>
      <c r="H21" s="69">
        <f t="shared" ref="H21:O21" si="2">SUM(H14:H20)</f>
        <v>92</v>
      </c>
      <c r="I21" s="69">
        <f t="shared" si="2"/>
        <v>0</v>
      </c>
      <c r="J21" s="69">
        <f t="shared" si="2"/>
        <v>64</v>
      </c>
      <c r="K21" s="69">
        <f t="shared" si="2"/>
        <v>0</v>
      </c>
      <c r="L21" s="69">
        <f t="shared" si="2"/>
        <v>7</v>
      </c>
      <c r="M21" s="69">
        <f t="shared" si="2"/>
        <v>570</v>
      </c>
      <c r="N21" s="69">
        <f t="shared" si="2"/>
        <v>3</v>
      </c>
      <c r="O21" s="69">
        <f t="shared" si="2"/>
        <v>567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9" customHeight="1" x14ac:dyDescent="0.25">
      <c r="Q31" t="s">
        <v>80</v>
      </c>
    </row>
    <row r="32" spans="1:17" ht="12.9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133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9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143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" workbookViewId="0">
      <selection activeCell="N25" sqref="N25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115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Gunju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84</v>
      </c>
      <c r="H25" s="5"/>
      <c r="I25" s="39">
        <v>0</v>
      </c>
      <c r="J25" s="5"/>
      <c r="K25" s="39">
        <v>0</v>
      </c>
      <c r="L25" s="5"/>
      <c r="M25" s="39">
        <v>5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79</v>
      </c>
      <c r="T25" s="5"/>
      <c r="U25" s="39"/>
      <c r="V25" s="5"/>
      <c r="W25" s="43">
        <f t="shared" si="0"/>
        <v>79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5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79</v>
      </c>
      <c r="T45" s="43"/>
      <c r="U45" s="44">
        <f>SUM(U22:U43)</f>
        <v>0</v>
      </c>
      <c r="V45" s="43"/>
      <c r="W45" s="44">
        <f>SUM(W22:W43)</f>
        <v>79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4"/>
      <c r="E52" s="150"/>
      <c r="Q52" s="14"/>
      <c r="R52" s="14"/>
      <c r="S52" s="14"/>
      <c r="T52" s="14"/>
      <c r="U52" s="14"/>
      <c r="V52" s="14"/>
      <c r="W52" s="14"/>
    </row>
    <row r="53" spans="3:23" x14ac:dyDescent="0.25">
      <c r="C53" s="181"/>
      <c r="D53" s="170"/>
      <c r="E53" s="170"/>
      <c r="M53" s="5"/>
      <c r="N53" s="28" t="s">
        <v>35</v>
      </c>
      <c r="Q53" s="29"/>
      <c r="S53" s="11" t="s">
        <v>131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16" workbookViewId="0">
      <selection activeCell="AE32" sqref="AE32:AE33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s="154" customFormat="1" ht="15.6" x14ac:dyDescent="0.3">
      <c r="B9" s="12" t="s">
        <v>39</v>
      </c>
      <c r="C9" s="12"/>
      <c r="D9" s="12"/>
      <c r="E9" s="12"/>
      <c r="G9" s="157"/>
      <c r="H9" s="137" t="str">
        <f>Kriminal!$H$6</f>
        <v>Gunju 2019</v>
      </c>
      <c r="I9" s="158"/>
      <c r="L9" s="157"/>
      <c r="M9" s="157"/>
      <c r="P9" s="157"/>
      <c r="Q9" s="157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135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4" t="s">
        <v>161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N21" sqref="N2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4" ht="6" customHeight="1" x14ac:dyDescent="0.25"/>
    <row r="4" spans="2:24" ht="15.75" customHeight="1" x14ac:dyDescent="0.3">
      <c r="B4" s="171" t="s">
        <v>144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4" ht="12" hidden="1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Gunju 2019</v>
      </c>
      <c r="I7" s="128"/>
      <c r="L7" s="5"/>
      <c r="M7" s="5"/>
      <c r="P7" s="5"/>
      <c r="Q7" s="5"/>
    </row>
    <row r="8" spans="2:24" ht="106.65" customHeight="1" x14ac:dyDescent="0.25">
      <c r="B8" s="172" t="s">
        <v>54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4" ht="6.75" hidden="1" customHeight="1" x14ac:dyDescent="0.25"/>
    <row r="10" spans="2:24" ht="10.5" customHeight="1" x14ac:dyDescent="0.25">
      <c r="B10" s="174" t="s">
        <v>49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3</v>
      </c>
      <c r="H21" s="5"/>
      <c r="I21" s="39"/>
      <c r="J21" s="5"/>
      <c r="K21" s="39"/>
      <c r="L21" s="5"/>
      <c r="M21" s="39">
        <v>0</v>
      </c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3</v>
      </c>
      <c r="T21" s="5"/>
      <c r="U21" s="39"/>
      <c r="V21" s="5"/>
      <c r="W21" s="43">
        <f t="shared" si="0"/>
        <v>3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135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5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5</v>
      </c>
      <c r="T41" s="43"/>
      <c r="U41" s="44">
        <f>SUM(U18:U39)</f>
        <v>0</v>
      </c>
      <c r="V41" s="43"/>
      <c r="W41" s="44">
        <f>SUM(W18:W39)</f>
        <v>5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131</v>
      </c>
      <c r="U47" s="29" t="s">
        <v>131</v>
      </c>
    </row>
    <row r="48" spans="2:24" x14ac:dyDescent="0.25">
      <c r="C48" s="144"/>
      <c r="D48" s="182"/>
      <c r="E48" s="183"/>
      <c r="T48" s="15" t="s">
        <v>8</v>
      </c>
    </row>
    <row r="49" spans="3:23" x14ac:dyDescent="0.25">
      <c r="C49" s="170"/>
      <c r="D49" s="170"/>
      <c r="E49" s="170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147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2" workbookViewId="0">
      <selection activeCell="E26" sqref="E26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4" ht="6" customHeight="1" x14ac:dyDescent="0.25"/>
    <row r="4" spans="2:24" ht="15.75" customHeight="1" x14ac:dyDescent="0.3">
      <c r="B4" s="171" t="s">
        <v>158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4" ht="12" hidden="1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Gunju 2019</v>
      </c>
      <c r="I7" s="128"/>
      <c r="L7" s="5"/>
      <c r="M7" s="5"/>
      <c r="P7" s="5"/>
      <c r="Q7" s="5"/>
    </row>
    <row r="8" spans="2:24" ht="106.65" customHeight="1" x14ac:dyDescent="0.25">
      <c r="B8" s="172" t="s">
        <v>54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4" ht="6.75" hidden="1" customHeight="1" x14ac:dyDescent="0.25"/>
    <row r="10" spans="2:24" ht="10.5" customHeight="1" x14ac:dyDescent="0.25">
      <c r="B10" s="174" t="s">
        <v>49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135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131</v>
      </c>
    </row>
    <row r="48" spans="2:24" x14ac:dyDescent="0.25">
      <c r="C48" s="144"/>
      <c r="D48" s="182"/>
      <c r="E48" s="183"/>
      <c r="T48" s="15" t="s">
        <v>8</v>
      </c>
    </row>
    <row r="49" spans="3:23" x14ac:dyDescent="0.25">
      <c r="C49" s="170"/>
      <c r="D49" s="170"/>
      <c r="E49" s="170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147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151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152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Gunju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153</v>
      </c>
    </row>
    <row r="8" spans="1:20" ht="12.9" customHeight="1" x14ac:dyDescent="0.25">
      <c r="Q8" s="2"/>
    </row>
    <row r="9" spans="1:20" ht="96" customHeight="1" x14ac:dyDescent="0.25">
      <c r="C9" s="70" t="s">
        <v>138</v>
      </c>
      <c r="D9" s="71" t="s">
        <v>139</v>
      </c>
      <c r="E9" s="71" t="s">
        <v>137</v>
      </c>
      <c r="F9" s="71" t="s">
        <v>140</v>
      </c>
      <c r="G9" s="71" t="s">
        <v>145</v>
      </c>
      <c r="H9" s="71" t="s">
        <v>141</v>
      </c>
      <c r="I9" s="71" t="s">
        <v>148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1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1</v>
      </c>
      <c r="Q10" s="79">
        <f t="shared" ref="Q10:Q26" si="1">P10/$P$31</f>
        <v>1.0869565217391304E-2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4</v>
      </c>
      <c r="D11" s="83">
        <f>SUMIF('Sultana B. (Ghawdex)'!$D$23:$D$43,B11,'Sultana B. (Ghawdex)'!$I$23:$I$43)</f>
        <v>5</v>
      </c>
      <c r="E11" s="83">
        <f>SUMIF('Mifsud J (Ghawdex)'!$D$23:$D$43,B11,'Mifsud J (Ghawdex)'!$I$23:$I$43)</f>
        <v>5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 t="shared" si="0"/>
        <v>14</v>
      </c>
      <c r="Q11" s="85">
        <f t="shared" si="1"/>
        <v>0.15217391304347827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6</v>
      </c>
      <c r="D12" s="89">
        <f>SUMIF('Sultana B. (Ghawdex)'!$D$23:$D$43,B12,'Sultana B. (Ghawdex)'!$I$23:$I$43)</f>
        <v>2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 t="shared" si="0"/>
        <v>8</v>
      </c>
      <c r="Q12" s="91">
        <f t="shared" si="1"/>
        <v>8.6956521739130432E-2</v>
      </c>
      <c r="R12" s="92">
        <f>SUM(P10:P12)</f>
        <v>23</v>
      </c>
      <c r="S12" s="93">
        <f>R12/$P$31</f>
        <v>0.25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34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 t="shared" si="0"/>
        <v>34</v>
      </c>
      <c r="Q15" s="91">
        <f t="shared" si="1"/>
        <v>0.36956521739130432</v>
      </c>
      <c r="R15" s="92">
        <f>SUM(P13:P15)</f>
        <v>34</v>
      </c>
      <c r="S15" s="93">
        <f>R15/$P$31</f>
        <v>0.36956521739130432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0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 t="shared" si="0"/>
        <v>0</v>
      </c>
      <c r="Q19" s="85">
        <f t="shared" si="1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4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 t="shared" si="0"/>
        <v>4</v>
      </c>
      <c r="Q21" s="79">
        <f t="shared" si="1"/>
        <v>4.3478260869565216E-2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4</v>
      </c>
      <c r="S22" s="93">
        <f t="shared" ref="S22:S30" si="2">R22/$P$31</f>
        <v>4.3478260869565216E-2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31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 t="shared" si="0"/>
        <v>31</v>
      </c>
      <c r="Q23" s="94">
        <f t="shared" si="1"/>
        <v>0.33695652173913043</v>
      </c>
      <c r="R23" s="95">
        <f t="shared" ref="R23:R30" si="3">SUM(P23)</f>
        <v>31</v>
      </c>
      <c r="S23" s="96">
        <f t="shared" si="2"/>
        <v>0.33695652173913043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10</v>
      </c>
      <c r="D31" s="98">
        <f t="shared" si="4"/>
        <v>7</v>
      </c>
      <c r="E31" s="98">
        <f t="shared" si="4"/>
        <v>75</v>
      </c>
      <c r="F31" s="98">
        <f t="shared" si="4"/>
        <v>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92</v>
      </c>
      <c r="Q31" s="9"/>
      <c r="R31" s="8"/>
      <c r="S31" s="10"/>
    </row>
    <row r="32" spans="2:19" ht="13.5" customHeight="1" thickBot="1" x14ac:dyDescent="0.3">
      <c r="C32" s="111">
        <f>C31/P31</f>
        <v>0.10869565217391304</v>
      </c>
      <c r="D32" s="112">
        <f>D31/P31</f>
        <v>7.6086956521739135E-2</v>
      </c>
      <c r="E32" s="112">
        <f>E31/P31</f>
        <v>0.81521739130434778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151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154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Gunju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" customHeight="1" x14ac:dyDescent="0.25">
      <c r="Q8" s="2"/>
    </row>
    <row r="9" spans="1:20" ht="96" customHeight="1" x14ac:dyDescent="0.25">
      <c r="C9" s="70" t="s">
        <v>138</v>
      </c>
      <c r="D9" s="71" t="s">
        <v>139</v>
      </c>
      <c r="E9" s="147" t="s">
        <v>146</v>
      </c>
      <c r="F9" s="71" t="s">
        <v>142</v>
      </c>
      <c r="G9" s="71" t="s">
        <v>140</v>
      </c>
      <c r="H9" s="71" t="s">
        <v>141</v>
      </c>
      <c r="I9" s="71" t="s">
        <v>149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SUMIF('Sultana B. (Ghawdex)'!$D$23:$D$43,B10,'Sultana B.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0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0</v>
      </c>
      <c r="Q10" s="79">
        <f t="shared" ref="Q10:Q26" si="1">P10/$P$31</f>
        <v>0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1</v>
      </c>
      <c r="D11" s="83">
        <f>SUMIF('Sultana B. (Ghawdex)'!$D$23:$D$43,B11,'Sultana B. (Ghawdex)'!$M$23:$M$43)</f>
        <v>2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10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 t="shared" si="0"/>
        <v>13</v>
      </c>
      <c r="Q11" s="85">
        <f t="shared" si="1"/>
        <v>0.203125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1</v>
      </c>
      <c r="D12" s="89">
        <f>SUMIF('Sultana B. (Ghawdex)'!$D$23:$D$43,B12,'Sultana B. (Ghawdex)'!$M$23:$M$43)</f>
        <v>7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5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 t="shared" si="0"/>
        <v>13</v>
      </c>
      <c r="Q12" s="91">
        <f t="shared" si="1"/>
        <v>0.203125</v>
      </c>
      <c r="R12" s="92">
        <f>SUM(P10:P12)</f>
        <v>26</v>
      </c>
      <c r="S12" s="93">
        <f>R12/$P$31</f>
        <v>0.40625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SUMIF('Sultana B. (Ghawdex)'!$D$23:$D$43,B13,'Sultana B.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SUMIF('Sultana B. (Ghawdex)'!$D$23:$D$43,B14,'Sultana B.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SUMIF('Sultana B. (Ghawdex)'!$D$23:$D$43,B15,'Sultana B.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0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 t="shared" si="0"/>
        <v>0</v>
      </c>
      <c r="Q15" s="91">
        <f t="shared" si="1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SUMIF('Sultana B. (Ghawdex)'!$D$23:$D$43,B16,'Sultana B.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SUMIF('Sultana B. (Ghawdex)'!$D$23:$D$43,B17,'Sultana B.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SUMIF('Sultana B. (Ghawdex)'!$D$23:$D$43,B18,'Sultana B.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SUMIF('Sultana B. (Ghawdex)'!$D$23:$D$43,B19,'Sultana B.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1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 t="shared" si="0"/>
        <v>1</v>
      </c>
      <c r="Q19" s="85">
        <f t="shared" si="1"/>
        <v>1.5625E-2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SUMIF('Sultana B. (Ghawdex)'!$D$23:$D$43,B20,'Sultana B.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1</v>
      </c>
      <c r="S20" s="93">
        <f>R20/$P$31</f>
        <v>1.5625E-2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SUMIF('Sultana B. (Ghawdex)'!$D$23:$D$43,B21,'Sultana B.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3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 t="shared" si="0"/>
        <v>3</v>
      </c>
      <c r="Q21" s="79">
        <f t="shared" si="1"/>
        <v>4.6875E-2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SUMIF('Sultana B. (Ghawdex)'!$D$23:$D$43,B22,'Sultana B.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3</v>
      </c>
      <c r="S22" s="93">
        <f t="shared" ref="S22:S30" si="2">R22/$P$31</f>
        <v>4.6875E-2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SUMIF('Sultana B. (Ghawdex)'!$D$23:$D$43,B23,'Sultana B.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34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 t="shared" si="0"/>
        <v>34</v>
      </c>
      <c r="Q23" s="94">
        <f t="shared" si="1"/>
        <v>0.53125</v>
      </c>
      <c r="R23" s="95">
        <f t="shared" ref="R23:R30" si="3">SUM(P23)</f>
        <v>34</v>
      </c>
      <c r="S23" s="96">
        <f t="shared" si="2"/>
        <v>0.53125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SUMIF('Sultana B. (Ghawdex)'!$D$23:$D$43,B24,'Sultana B.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SUMIF('Sultana B. (Ghawdex)'!$D$23:$D$43,B25,'Sultana B.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SUMIF('Sultana B. (Ghawdex)'!$D$23:$D$43,B26,'Sultana B.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SUMIF('Sultana B. (Ghawdex)'!$D$23:$D$43,B27,'Sultana B.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SUMIF('Sultana B. (Ghawdex)'!$D$23:$D$43,B28,'Sultana B.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SUMIF('Sultana B. (Ghawdex)'!$D$23:$D$43,B29,'Sultana B.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SUMIF('Sultana B. (Ghawdex)'!$D$23:$D$43,B30,'Sultana B.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2</v>
      </c>
      <c r="D31" s="98">
        <f t="shared" si="4"/>
        <v>9</v>
      </c>
      <c r="E31" s="98">
        <f t="shared" si="4"/>
        <v>0</v>
      </c>
      <c r="F31" s="98">
        <f t="shared" si="4"/>
        <v>48</v>
      </c>
      <c r="G31" s="98">
        <f t="shared" si="4"/>
        <v>0</v>
      </c>
      <c r="H31" s="98">
        <f t="shared" si="4"/>
        <v>5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64</v>
      </c>
      <c r="Q31" s="9"/>
      <c r="R31" s="8"/>
      <c r="S31" s="10"/>
    </row>
    <row r="32" spans="2:19" ht="13.5" customHeight="1" thickBot="1" x14ac:dyDescent="0.3">
      <c r="C32" s="111">
        <f>C31/P31</f>
        <v>3.125E-2</v>
      </c>
      <c r="D32" s="112">
        <f>D31/P31</f>
        <v>0.140625</v>
      </c>
      <c r="E32" s="112">
        <f>E31/P31</f>
        <v>0</v>
      </c>
      <c r="F32" s="112">
        <f>F31/P31</f>
        <v>0.75</v>
      </c>
      <c r="G32" s="112">
        <f>G31/P31</f>
        <v>0</v>
      </c>
      <c r="H32" s="112">
        <f>H31/P31</f>
        <v>7.8125E-2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A6" sqref="A6:T6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2.9" customHeight="1" x14ac:dyDescent="0.25">
      <c r="A4" s="167" t="s">
        <v>46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s="47" customFormat="1" ht="15" customHeight="1" x14ac:dyDescent="0.3">
      <c r="A5" s="168" t="s">
        <v>48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5" customHeight="1" x14ac:dyDescent="0.25">
      <c r="A6" s="169" t="str">
        <f>CONCATENATE(Kriminal!G6, " ", Kriminal!H6)</f>
        <v>Statistika għal Gunju 2019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" customHeight="1" x14ac:dyDescent="0.25">
      <c r="P8" s="2"/>
    </row>
    <row r="9" spans="1:20" ht="96" customHeight="1" x14ac:dyDescent="0.25">
      <c r="B9" s="70" t="s">
        <v>138</v>
      </c>
      <c r="C9" s="71" t="s">
        <v>139</v>
      </c>
      <c r="D9" s="71" t="s">
        <v>142</v>
      </c>
      <c r="E9" s="71" t="s">
        <v>140</v>
      </c>
      <c r="F9" s="147" t="s">
        <v>145</v>
      </c>
      <c r="G9" s="71" t="s">
        <v>141</v>
      </c>
      <c r="H9" s="71" t="s">
        <v>149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17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 t="shared" ref="O10:O30" si="0">SUM(B10:N10)</f>
        <v>20</v>
      </c>
      <c r="P10" s="79">
        <f t="shared" ref="P10:P25" si="1">O10/$O$31</f>
        <v>3.5087719298245612E-2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9</v>
      </c>
      <c r="C11" s="83">
        <f>SUMIF('Sultana B. (Ghawdex)'!$D$23:$D$43,A11,'Sultana B. (Ghawdex)'!$S$23:$S$43)</f>
        <v>2</v>
      </c>
      <c r="D11" s="83">
        <f>SUMIF('Mifsud J (Ghawdex)'!$D$23:$D$43,A11,'Mifsud J (Ghawdex)'!$S$23:$S$43)</f>
        <v>33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 t="shared" si="0"/>
        <v>47</v>
      </c>
      <c r="P11" s="85">
        <f t="shared" si="1"/>
        <v>8.24561403508772E-2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250</v>
      </c>
      <c r="C12" s="89">
        <f>SUMIF('Sultana B. (Ghawdex)'!$D$23:$D$43,A12,'Sultana B. (Ghawdex)'!$S$23:$S$43)</f>
        <v>16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3</v>
      </c>
      <c r="G12" s="89">
        <f>SUMIF('Demicoli J.(Ghawdex)'!$D$23:$D$43,A12,'Demicoli J.(Ghawdex)'!$S$23:$S$43)</f>
        <v>79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 t="shared" si="0"/>
        <v>348</v>
      </c>
      <c r="P12" s="91">
        <f t="shared" si="1"/>
        <v>0.61052631578947369</v>
      </c>
      <c r="Q12" s="92">
        <f>SUM(O10:O12)</f>
        <v>415</v>
      </c>
      <c r="R12" s="93">
        <f>Q12/$O$31</f>
        <v>0.72807017543859653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53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 t="shared" si="0"/>
        <v>53</v>
      </c>
      <c r="P15" s="91">
        <f t="shared" si="1"/>
        <v>9.2982456140350875E-2</v>
      </c>
      <c r="Q15" s="92">
        <f>SUM(O13:O15)</f>
        <v>53</v>
      </c>
      <c r="R15" s="93">
        <f>Q15/$O$31</f>
        <v>9.2982456140350875E-2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0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 t="shared" si="0"/>
        <v>0</v>
      </c>
      <c r="P19" s="85">
        <f t="shared" si="1"/>
        <v>0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 t="shared" si="0"/>
        <v>2</v>
      </c>
      <c r="P20" s="91">
        <f t="shared" si="1"/>
        <v>3.5087719298245615E-3</v>
      </c>
      <c r="Q20" s="92">
        <f>SUM(O16:O20)</f>
        <v>2</v>
      </c>
      <c r="R20" s="93">
        <f>Q20/$O$31</f>
        <v>3.5087719298245615E-3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19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 t="shared" si="0"/>
        <v>19</v>
      </c>
      <c r="P21" s="79">
        <f t="shared" si="1"/>
        <v>3.3333333333333333E-2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 t="shared" si="0"/>
        <v>1</v>
      </c>
      <c r="P22" s="91">
        <f t="shared" si="1"/>
        <v>1.7543859649122807E-3</v>
      </c>
      <c r="Q22" s="92">
        <f>SUM(O21:O22)</f>
        <v>20</v>
      </c>
      <c r="R22" s="93">
        <f t="shared" ref="R22:R30" si="2">Q22/$O$31</f>
        <v>3.5087719298245612E-2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73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 t="shared" si="0"/>
        <v>73</v>
      </c>
      <c r="P23" s="94">
        <f t="shared" si="1"/>
        <v>0.1280701754385965</v>
      </c>
      <c r="Q23" s="95">
        <f t="shared" ref="Q23:Q30" si="3">SUM(O23)</f>
        <v>73</v>
      </c>
      <c r="R23" s="96">
        <f t="shared" si="2"/>
        <v>0.1280701754385965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>O26/$O$31</f>
        <v>0</v>
      </c>
      <c r="Q26" s="95">
        <f t="shared" si="3"/>
        <v>0</v>
      </c>
      <c r="R26" s="96">
        <f t="shared" si="2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7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 t="shared" si="0"/>
        <v>7</v>
      </c>
      <c r="P30" s="94">
        <f>O30/$O$31</f>
        <v>1.2280701754385965E-2</v>
      </c>
      <c r="Q30" s="95">
        <f t="shared" si="3"/>
        <v>7</v>
      </c>
      <c r="R30" s="96">
        <f t="shared" si="2"/>
        <v>1.2280701754385965E-2</v>
      </c>
    </row>
    <row r="31" spans="1:18" ht="13.5" customHeight="1" thickBot="1" x14ac:dyDescent="0.3">
      <c r="A31" s="97" t="s">
        <v>15</v>
      </c>
      <c r="B31" s="98">
        <f t="shared" ref="B31:G31" si="4">SUM(B10:B30)</f>
        <v>259</v>
      </c>
      <c r="C31" s="98">
        <f t="shared" si="4"/>
        <v>19</v>
      </c>
      <c r="D31" s="98">
        <f t="shared" si="4"/>
        <v>205</v>
      </c>
      <c r="E31" s="98">
        <f t="shared" si="4"/>
        <v>1</v>
      </c>
      <c r="F31" s="98">
        <f t="shared" si="4"/>
        <v>5</v>
      </c>
      <c r="G31" s="98">
        <f t="shared" si="4"/>
        <v>79</v>
      </c>
      <c r="H31" s="98">
        <f t="shared" ref="H31:N31" si="5">SUM(H10:H26)</f>
        <v>2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113">
        <f>SUM(O10:O30)</f>
        <v>570</v>
      </c>
      <c r="P31" s="9"/>
      <c r="Q31" s="8"/>
      <c r="R31" s="10"/>
    </row>
    <row r="32" spans="1:18" ht="13.5" customHeight="1" thickBot="1" x14ac:dyDescent="0.3">
      <c r="B32" s="111">
        <f>B31/O31</f>
        <v>0.45438596491228073</v>
      </c>
      <c r="C32" s="112">
        <f>C31/O31</f>
        <v>3.3333333333333333E-2</v>
      </c>
      <c r="D32" s="112">
        <f>D31/O31</f>
        <v>0.35964912280701755</v>
      </c>
      <c r="E32" s="112">
        <f>E31/O31</f>
        <v>1.7543859649122807E-3</v>
      </c>
      <c r="F32" s="112">
        <f>F31/O31</f>
        <v>8.771929824561403E-3</v>
      </c>
      <c r="G32" s="112">
        <f>G31/O31</f>
        <v>0.13859649122807016</v>
      </c>
      <c r="H32" s="159">
        <f>H31/O31</f>
        <v>3.5087719298245615E-3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0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1" t="s">
        <v>11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12" customHeight="1" x14ac:dyDescent="0.25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2:22" ht="12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t="4.5" customHeight="1" x14ac:dyDescent="0.25"/>
    <row r="9" spans="2:22" ht="12" hidden="1" customHeight="1" x14ac:dyDescent="0.2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Gunju 2019</v>
      </c>
      <c r="I11" s="5"/>
      <c r="L11" s="5"/>
      <c r="M11" s="5"/>
      <c r="P11" s="5"/>
      <c r="Q11" s="5"/>
    </row>
    <row r="12" spans="2:22" ht="3.75" customHeight="1" x14ac:dyDescent="0.25"/>
    <row r="13" spans="2:22" ht="106.65" customHeight="1" x14ac:dyDescent="0.25">
      <c r="B13" s="172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6.75" hidden="1" customHeight="1" x14ac:dyDescent="0.25"/>
    <row r="15" spans="2:22" ht="10.5" customHeight="1" x14ac:dyDescent="0.25">
      <c r="B15" s="174" t="s">
        <v>49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9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9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0" t="s">
        <v>10</v>
      </c>
      <c r="D51" s="170"/>
      <c r="E51" s="170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abSelected="1" topLeftCell="A6" workbookViewId="0">
      <selection activeCell="N25" sqref="N25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13.95" customHeight="1" x14ac:dyDescent="0.25"/>
    <row r="4" spans="2:22" ht="15.75" customHeight="1" x14ac:dyDescent="0.3">
      <c r="B4" s="171" t="s">
        <v>38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Gunju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10</v>
      </c>
      <c r="H24" s="120"/>
      <c r="I24" s="123">
        <v>4</v>
      </c>
      <c r="J24" s="120"/>
      <c r="K24" s="123"/>
      <c r="L24" s="120"/>
      <c r="M24" s="123">
        <v>1</v>
      </c>
      <c r="N24" s="120"/>
      <c r="O24" s="123"/>
      <c r="P24" s="120"/>
      <c r="Q24" s="123">
        <v>4</v>
      </c>
      <c r="R24" s="120"/>
      <c r="S24" s="122">
        <f>IF(ISNUMBER(G24),G24,0)+IF(ISNUMBER(I24),I24,0)-IF(ISNUMBER(M24),M24,0)+IF(ISNUMBER(O24),O24,0)-IF(ISNUMBER(Q24),Q24,0)+IF(ISNUMBER(K24),K24,0)</f>
        <v>9</v>
      </c>
      <c r="T24" s="120"/>
      <c r="U24" s="123"/>
      <c r="V24" s="120"/>
      <c r="W24" s="122">
        <f>IF(ISNUMBER(S24),S24,0)-IF(ISNUMBER(U24),U24,0)</f>
        <v>9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245</v>
      </c>
      <c r="H25" s="120"/>
      <c r="I25" s="123">
        <v>6</v>
      </c>
      <c r="J25" s="120"/>
      <c r="K25" s="123"/>
      <c r="L25" s="120"/>
      <c r="M25" s="123">
        <v>1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250</v>
      </c>
      <c r="T25" s="120"/>
      <c r="U25" s="123"/>
      <c r="V25" s="120"/>
      <c r="W25" s="122">
        <f>IF(ISNUMBER(S25),S25,0)-IF(ISNUMBER(U25),U25,0)</f>
        <v>250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255</v>
      </c>
      <c r="H45" s="122"/>
      <c r="I45" s="124">
        <f>SUM(I22:I43)</f>
        <v>10</v>
      </c>
      <c r="J45" s="122"/>
      <c r="K45" s="124">
        <f>SUM(K23:K43)</f>
        <v>0</v>
      </c>
      <c r="L45" s="122"/>
      <c r="M45" s="124">
        <f>SUM(M22:M43)</f>
        <v>2</v>
      </c>
      <c r="N45" s="122"/>
      <c r="O45" s="124">
        <f>SUM(O22:O43)</f>
        <v>0</v>
      </c>
      <c r="P45" s="122"/>
      <c r="Q45" s="124">
        <f>SUM(Q22:Q43)</f>
        <v>4</v>
      </c>
      <c r="R45" s="122"/>
      <c r="S45" s="124">
        <f>SUM(S22:S43)</f>
        <v>259</v>
      </c>
      <c r="T45" s="122"/>
      <c r="U45" s="124">
        <f>SUM(U22:U43)</f>
        <v>0</v>
      </c>
      <c r="V45" s="122"/>
      <c r="W45" s="124">
        <f>SUM(W22:W43)</f>
        <v>259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8"/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M53" s="5"/>
      <c r="N53" s="28" t="s">
        <v>35</v>
      </c>
      <c r="Q53" s="177" t="s">
        <v>131</v>
      </c>
      <c r="R53" s="170"/>
      <c r="S53" s="170"/>
      <c r="T53" s="170"/>
      <c r="U53" s="170"/>
      <c r="V53" s="170"/>
      <c r="W53" s="170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3" workbookViewId="0">
      <selection activeCell="N25" sqref="N25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 t="s">
        <v>162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 t="s">
        <v>130</v>
      </c>
      <c r="C9" s="12"/>
      <c r="D9" s="12"/>
      <c r="E9" s="12"/>
      <c r="H9" s="127" t="str">
        <f>Kriminal!$H$6</f>
        <v>Gunju 2019</v>
      </c>
      <c r="I9" s="127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>
        <v>5</v>
      </c>
      <c r="J24" s="5"/>
      <c r="K24" s="39"/>
      <c r="L24" s="5"/>
      <c r="M24" s="39">
        <v>2</v>
      </c>
      <c r="N24" s="146"/>
      <c r="O24" s="39"/>
      <c r="P24" s="5"/>
      <c r="Q24" s="39">
        <v>2</v>
      </c>
      <c r="R24" s="5"/>
      <c r="S24" s="43">
        <f t="shared" si="0"/>
        <v>2</v>
      </c>
      <c r="T24" s="5"/>
      <c r="U24" s="39">
        <v>0</v>
      </c>
      <c r="V24" s="5"/>
      <c r="W24" s="43">
        <v>2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1">
        <v>21</v>
      </c>
      <c r="H25" s="5"/>
      <c r="I25" s="39">
        <v>2</v>
      </c>
      <c r="J25" s="5"/>
      <c r="K25" s="39"/>
      <c r="L25" s="5"/>
      <c r="M25" s="39">
        <v>7</v>
      </c>
      <c r="N25" s="5"/>
      <c r="O25" s="39"/>
      <c r="P25" s="5"/>
      <c r="Q25" s="39"/>
      <c r="R25" s="5"/>
      <c r="S25" s="43">
        <f t="shared" si="0"/>
        <v>16</v>
      </c>
      <c r="T25" s="5"/>
      <c r="U25" s="39"/>
      <c r="V25" s="5"/>
      <c r="W25" s="43">
        <f>IF(ISNUMBER(S25),S25,0)-IF(ISNUMBER(U25),U25,0)</f>
        <v>16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23</v>
      </c>
      <c r="H45" s="43"/>
      <c r="I45" s="44">
        <f>SUM(I22:I43)</f>
        <v>7</v>
      </c>
      <c r="J45" s="43"/>
      <c r="K45" s="44">
        <f>SUM(K23:K43)</f>
        <v>0</v>
      </c>
      <c r="L45" s="43"/>
      <c r="M45" s="44">
        <f>SUM(M22:M43)</f>
        <v>9</v>
      </c>
      <c r="N45" s="43"/>
      <c r="O45" s="44">
        <f>SUM(O22:O43)</f>
        <v>0</v>
      </c>
      <c r="P45" s="43"/>
      <c r="Q45" s="44">
        <f>SUM(Q22:Q43)</f>
        <v>2</v>
      </c>
      <c r="R45" s="43"/>
      <c r="S45" s="44">
        <f>SUM(S22:S43)</f>
        <v>19</v>
      </c>
      <c r="T45" s="43"/>
      <c r="U45" s="44">
        <f>SUM(U22:U43)</f>
        <v>0</v>
      </c>
      <c r="V45" s="43"/>
      <c r="W45" s="44">
        <f>SUM(W22:W43)</f>
        <v>19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8" t="s">
        <v>161</v>
      </c>
      <c r="D52" s="178"/>
      <c r="E52" s="178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K53" s="145"/>
      <c r="M53" s="5"/>
      <c r="N53" s="28" t="s">
        <v>35</v>
      </c>
      <c r="Q53" s="29"/>
      <c r="S53" s="154" t="s">
        <v>160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5"/>
    <row r="4" spans="2:22" ht="15.75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4.5" customHeight="1" x14ac:dyDescent="0.25"/>
    <row r="7" spans="2:22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0"/>
      <c r="D53" s="170"/>
      <c r="E53" s="170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C2" workbookViewId="0">
      <selection activeCell="Z42" sqref="Z4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5" ht="6" customHeight="1" x14ac:dyDescent="0.25"/>
    <row r="4" spans="2:25" ht="15.75" customHeight="1" x14ac:dyDescent="0.3">
      <c r="B4" s="180" t="s">
        <v>132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5" ht="12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5" ht="4.5" customHeight="1" x14ac:dyDescent="0.25"/>
    <row r="7" spans="2:25" ht="12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2:25" hidden="1" x14ac:dyDescent="0.25"/>
    <row r="9" spans="2:25" s="154" customFormat="1" ht="15.6" x14ac:dyDescent="0.3">
      <c r="B9" s="12" t="s">
        <v>39</v>
      </c>
      <c r="C9" s="12"/>
      <c r="D9" s="12"/>
      <c r="E9" s="12"/>
      <c r="G9" s="157"/>
      <c r="H9" s="13" t="str">
        <f>Kriminal!H6</f>
        <v>Gunju 2019</v>
      </c>
      <c r="I9" s="157"/>
      <c r="L9" s="157"/>
      <c r="M9" s="157"/>
      <c r="P9" s="157"/>
      <c r="Q9" s="157"/>
    </row>
    <row r="10" spans="2:25" ht="3.75" customHeight="1" x14ac:dyDescent="0.25"/>
    <row r="11" spans="2:25" ht="106.65" customHeight="1" x14ac:dyDescent="0.25">
      <c r="B11" s="172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5" ht="6.75" hidden="1" customHeight="1" x14ac:dyDescent="0.25"/>
    <row r="13" spans="2:25" ht="10.5" customHeight="1" x14ac:dyDescent="0.25">
      <c r="B13" s="174" t="s">
        <v>49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9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16</v>
      </c>
      <c r="H23" s="5"/>
      <c r="I23" s="38">
        <v>1</v>
      </c>
      <c r="J23" s="5"/>
      <c r="K23" s="38"/>
      <c r="L23" s="5"/>
      <c r="M23" s="38"/>
      <c r="N23" s="5"/>
      <c r="O23" s="38"/>
      <c r="P23" s="5"/>
      <c r="Q23" s="149"/>
      <c r="R23" s="5"/>
      <c r="S23" s="43">
        <f t="shared" ref="S23:S43" si="0">IF(ISNUMBER(G23),G23,0)+IF(ISNUMBER(I23),I23,0)-IF(ISNUMBER(M23),M23,0)+IF(ISNUMBER(O23),O23,0)-IF(ISNUMBER(Q23),Q23,0)+IF(ISNUMBER(K23),K23,0)</f>
        <v>17</v>
      </c>
      <c r="T23" s="5"/>
      <c r="U23" s="152">
        <v>0</v>
      </c>
      <c r="V23" s="5"/>
      <c r="W23" s="43">
        <f t="shared" ref="W23:W43" si="1">IF(ISNUMBER(S23),S23,0)-IF(ISNUMBER(U23),U23,0)</f>
        <v>17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38</v>
      </c>
      <c r="H24" s="5"/>
      <c r="I24" s="39">
        <v>5</v>
      </c>
      <c r="J24" s="5"/>
      <c r="K24" s="39"/>
      <c r="L24" s="5"/>
      <c r="M24" s="39">
        <v>10</v>
      </c>
      <c r="N24" s="5"/>
      <c r="O24" s="39"/>
      <c r="P24" s="5"/>
      <c r="Q24" s="131"/>
      <c r="R24" s="5"/>
      <c r="S24" s="43">
        <f t="shared" si="0"/>
        <v>33</v>
      </c>
      <c r="T24" s="5"/>
      <c r="U24" s="153">
        <v>3</v>
      </c>
      <c r="V24" s="5"/>
      <c r="W24" s="43">
        <f t="shared" si="1"/>
        <v>30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19</v>
      </c>
      <c r="H28" s="5"/>
      <c r="I28" s="39">
        <v>34</v>
      </c>
      <c r="J28" s="5"/>
      <c r="K28" s="39"/>
      <c r="L28" s="5"/>
      <c r="M28" s="39"/>
      <c r="N28" s="5"/>
      <c r="O28" s="131"/>
      <c r="P28" s="5"/>
      <c r="Q28" s="39"/>
      <c r="R28" s="5"/>
      <c r="S28" s="43">
        <f t="shared" si="0"/>
        <v>53</v>
      </c>
      <c r="T28" s="5"/>
      <c r="U28" s="139">
        <v>0</v>
      </c>
      <c r="V28" s="5"/>
      <c r="W28" s="43">
        <f t="shared" si="1"/>
        <v>53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1</v>
      </c>
      <c r="H32" s="5"/>
      <c r="I32" s="39"/>
      <c r="J32" s="5"/>
      <c r="K32" s="39"/>
      <c r="L32" s="5"/>
      <c r="M32" s="39">
        <v>1</v>
      </c>
      <c r="N32" s="5"/>
      <c r="O32" s="39"/>
      <c r="P32" s="5"/>
      <c r="Q32" s="39"/>
      <c r="R32" s="5"/>
      <c r="S32" s="43">
        <f t="shared" si="0"/>
        <v>0</v>
      </c>
      <c r="T32" s="5"/>
      <c r="U32" s="1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18</v>
      </c>
      <c r="H34" s="5"/>
      <c r="I34" s="39">
        <v>4</v>
      </c>
      <c r="J34" s="5"/>
      <c r="K34" s="39"/>
      <c r="L34" s="5"/>
      <c r="M34" s="39">
        <v>3</v>
      </c>
      <c r="N34" s="5"/>
      <c r="O34" s="39"/>
      <c r="P34" s="5"/>
      <c r="Q34" s="39"/>
      <c r="R34" s="5"/>
      <c r="S34" s="43">
        <f t="shared" si="0"/>
        <v>19</v>
      </c>
      <c r="T34" s="5"/>
      <c r="U34" s="139">
        <v>0</v>
      </c>
      <c r="V34" s="5"/>
      <c r="W34" s="43">
        <f t="shared" si="1"/>
        <v>19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3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77</v>
      </c>
      <c r="H36" s="5"/>
      <c r="I36" s="39">
        <v>31</v>
      </c>
      <c r="J36" s="5"/>
      <c r="K36" s="39"/>
      <c r="L36" s="5"/>
      <c r="M36" s="39">
        <v>34</v>
      </c>
      <c r="N36" s="5"/>
      <c r="O36" s="39"/>
      <c r="P36" s="5"/>
      <c r="Q36" s="39">
        <v>1</v>
      </c>
      <c r="R36" s="5"/>
      <c r="S36" s="43">
        <f t="shared" si="0"/>
        <v>73</v>
      </c>
      <c r="T36" s="5"/>
      <c r="U36" s="139">
        <v>0</v>
      </c>
      <c r="V36" s="5"/>
      <c r="W36" s="43">
        <f t="shared" si="1"/>
        <v>73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7</v>
      </c>
      <c r="H43" s="5"/>
      <c r="I43" s="39"/>
      <c r="J43" s="5"/>
      <c r="K43" s="39"/>
      <c r="L43" s="5"/>
      <c r="M43" s="39"/>
      <c r="N43" s="5"/>
      <c r="O43" s="39">
        <v>0</v>
      </c>
      <c r="P43" s="5"/>
      <c r="Q43" s="39"/>
      <c r="R43" s="5"/>
      <c r="S43" s="43">
        <f t="shared" si="0"/>
        <v>7</v>
      </c>
      <c r="T43" s="5"/>
      <c r="U43" s="131"/>
      <c r="V43" s="5"/>
      <c r="W43" s="43">
        <f t="shared" si="1"/>
        <v>7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179</v>
      </c>
      <c r="H45" s="44">
        <f t="shared" ref="H45:W45" si="2">SUM(H23:H43)</f>
        <v>0</v>
      </c>
      <c r="I45" s="44">
        <f t="shared" si="2"/>
        <v>75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48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1</v>
      </c>
      <c r="R45" s="44">
        <f t="shared" si="2"/>
        <v>0</v>
      </c>
      <c r="S45" s="44">
        <f>SUM(S23:S43)</f>
        <v>205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202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61" t="s">
        <v>136</v>
      </c>
      <c r="E49" s="161"/>
      <c r="F49" s="157"/>
      <c r="G49" s="162">
        <v>0</v>
      </c>
      <c r="H49" s="143"/>
      <c r="I49" s="162">
        <v>3</v>
      </c>
      <c r="J49" s="143"/>
      <c r="K49" s="142"/>
      <c r="L49" s="143"/>
      <c r="M49" s="142">
        <v>0</v>
      </c>
      <c r="N49" s="143"/>
      <c r="O49" s="142"/>
      <c r="P49" s="143"/>
      <c r="Q49" s="142"/>
      <c r="R49" s="141"/>
      <c r="S49" s="163">
        <v>3</v>
      </c>
      <c r="T49" s="157"/>
      <c r="U49" s="153"/>
      <c r="V49" s="157"/>
      <c r="W49" s="163">
        <v>3</v>
      </c>
      <c r="X49" s="26"/>
    </row>
    <row r="50" spans="2:24" x14ac:dyDescent="0.25">
      <c r="C50" s="11" t="s">
        <v>25</v>
      </c>
    </row>
    <row r="51" spans="2:24" ht="15" customHeight="1" x14ac:dyDescent="0.25">
      <c r="N51" s="28" t="s">
        <v>36</v>
      </c>
      <c r="Q51" s="29"/>
    </row>
    <row r="52" spans="2:24" x14ac:dyDescent="0.25">
      <c r="B52" s="155"/>
      <c r="C52" s="150" t="s">
        <v>161</v>
      </c>
      <c r="D52" s="156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70" t="s">
        <v>10</v>
      </c>
      <c r="D53" s="170"/>
      <c r="E53" s="170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2021-09-01T22:00:00+00:00</PublishedDate>
    <Country xmlns="d65012b4-6e05-4ad6-ae62-b5667f81ba92">Gozo</Country>
    <Month xmlns="d65012b4-6e05-4ad6-ae62-b5667f81ba92">June</Month>
    <Year xmlns="d65012b4-6e05-4ad6-ae62-b5667f81ba92">2019</Year>
  </documentManagement>
</p:properties>
</file>

<file path=customXml/itemProps1.xml><?xml version="1.0" encoding="utf-8"?>
<ds:datastoreItem xmlns:ds="http://schemas.openxmlformats.org/officeDocument/2006/customXml" ds:itemID="{7EB46139-6993-4C6C-BA4F-E50B83A518E7}"/>
</file>

<file path=customXml/itemProps2.xml><?xml version="1.0" encoding="utf-8"?>
<ds:datastoreItem xmlns:ds="http://schemas.openxmlformats.org/officeDocument/2006/customXml" ds:itemID="{41FCA2D9-700E-4CCD-A63C-7656C4CBAD22}"/>
</file>

<file path=customXml/itemProps3.xml><?xml version="1.0" encoding="utf-8"?>
<ds:datastoreItem xmlns:ds="http://schemas.openxmlformats.org/officeDocument/2006/customXml" ds:itemID="{2E740CF7-7D6A-4F1C-BEE9-360F24B3D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Sultana B.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Louis Stefan Magrin</cp:lastModifiedBy>
  <cp:lastPrinted>2019-07-08T07:06:08Z</cp:lastPrinted>
  <dcterms:created xsi:type="dcterms:W3CDTF">2001-09-20T13:22:09Z</dcterms:created>
  <dcterms:modified xsi:type="dcterms:W3CDTF">2019-07-09T10:28:13Z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