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58" documentId="13_ncr:1_{64D6B5ED-DAD6-49E0-BE85-8106FA98C4DC}" xr6:coauthVersionLast="47" xr6:coauthVersionMax="47" xr10:uidLastSave="{2607033E-580F-4D92-A805-564162100E51}"/>
  <bookViews>
    <workbookView xWindow="-120" yWindow="-120" windowWidth="25440" windowHeight="15390" tabRatio="934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F12" i="7" s="1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B20" i="7"/>
  <c r="B23" i="7"/>
  <c r="C24" i="7"/>
  <c r="B27" i="7"/>
  <c r="B28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G10" i="5"/>
  <c r="C11" i="5"/>
  <c r="G11" i="5"/>
  <c r="C12" i="5"/>
  <c r="G12" i="5"/>
  <c r="C13" i="5"/>
  <c r="G13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W31" i="34"/>
  <c r="C16" i="7"/>
  <c r="W41" i="28"/>
  <c r="S23" i="38"/>
  <c r="W23" i="38" s="1"/>
  <c r="E12" i="7"/>
  <c r="E20" i="7"/>
  <c r="E16" i="7"/>
  <c r="W36" i="28"/>
  <c r="W33" i="28"/>
  <c r="B10" i="7"/>
  <c r="C11" i="7" l="1"/>
  <c r="W24" i="28"/>
  <c r="F24" i="7"/>
  <c r="W35" i="34"/>
  <c r="B26" i="7"/>
  <c r="C22" i="7"/>
  <c r="E13" i="7"/>
  <c r="W31" i="28"/>
  <c r="W23" i="34"/>
  <c r="W41" i="34"/>
  <c r="W43" i="34"/>
  <c r="E25" i="7"/>
  <c r="B22" i="7"/>
  <c r="W26" i="34"/>
  <c r="B30" i="7"/>
  <c r="B14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5" i="34"/>
  <c r="W32" i="34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B11" i="7"/>
  <c r="F20" i="7"/>
  <c r="E27" i="7"/>
  <c r="B21" i="7"/>
  <c r="B25" i="7"/>
  <c r="B13" i="7"/>
  <c r="F26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N10" i="7" l="1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<sst xmlns="http://schemas.openxmlformats.org/spreadsheetml/2006/main" count="561" uniqueCount="171">
  <si>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</si>
  <si>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</si>
  <si>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</si>
  <si>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</si>
  <si>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</si>
  <si>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</si>
  <si>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</si>
  <si>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</si>
  <si>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</si>
  <si>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</si>
  <si>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</si>
  <si>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</si>
  <si>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</si>
  <si>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</si>
  <si>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</si>
  <si>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</si>
  <si>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</si>
  <si>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</si>
  <si>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</si>
  <si>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</si>
  <si>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</si>
  <si>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</si>
  <si>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</si>
  <si>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</si>
  <si>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</si>
  <si>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</si>
  <si>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</si>
  <si>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</si>
  <si>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</si>
  <si>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</si>
  <si>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</si>
  <si>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</si>
  <si>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</si>
  <si>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</si>
  <si>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</si>
  <si>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</si>
  <si>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</si>
  <si>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</si>
  <si>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</si>
  <si>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</si>
  <si>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</si>
  <si>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</si>
  <si>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</si>
  <si>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</si>
  <si>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</si>
  <si>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</si>
  <si>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</si>
  <si>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</si>
  <si>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</si>
  <si>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</si>
  <si>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</si>
  <si>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</si>
  <si>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</si>
  <si>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</si>
  <si>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</si>
  <si>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</si>
  <si>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</si>
  <si>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</si>
  <si>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</si>
  <si>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</si>
  <si>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</si>
  <si>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</si>
  <si>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</si>
  <si>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</si>
  <si>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</si>
  <si>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</si>
  <si>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</si>
  <si>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</si>
  <si>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</si>
  <si>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</si>
  <si>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</si>
  <si>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</si>
  <si>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</si>
  <si>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</si>
  <si>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</si>
  <si>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</si>
  <si>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</si>
  <si>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</si>
  <si>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</si>
  <si>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</si>
  <si>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</si>
  <si>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</si>
  <si>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</si>
  <si>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</si>
  <si>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</si>
  <si>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</si>
  <si>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</si>
  <si>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</si>
  <si>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</si>
  <si>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</si>
  <si>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</si>
  <si>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</si>
  <si>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</si>
  <si>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</si>
  <si>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</si>
  <si>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</si>
  <si>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</si>
  <si>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</si>
  <si>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</si>
  <si>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</si>
  <si>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</si>
  <si>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</si>
  <si>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</si>
  <si>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</si>
  <si>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</si>
  <si>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</si>
  <si>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</si>
  <si>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</si>
  <si>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</si>
  <si>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</si>
  <si>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</si>
  <si>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</si>
  <si>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</si>
  <si>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</si>
  <si>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</si>
  <si>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</si>
  <si>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</si>
  <si>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</si>
  <si>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</si>
  <si>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</si>
  <si>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</si>
  <si>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</si>
  <si>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</si>
  <si>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</si>
  <si>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</si>
  <si>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</si>
  <si>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</si>
  <si>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</si>
  <si>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</si>
  <si>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</si>
  <si>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</si>
  <si>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</si>
  <si>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</si>
  <si>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</si>
  <si>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</si>
  <si>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</si>
  <si>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</si>
  <si>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</si>
  <si>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</si>
  <si>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</si>
  <si>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</si>
  <si>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</si>
  <si>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</si>
  <si>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</si>
  <si>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</si>
  <si>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</si>
  <si>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</si>
  <si>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</si>
  <si>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</si>
  <si>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</si>
  <si>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</si>
  <si>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</si>
  <si>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</si>
  <si>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</si>
  <si>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</si>
  <si>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</si>
  <si>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>21 ta' Ottubru 2019</t>
  </si>
  <si>
    <t xml:space="preserve">Rapport Ghax-Xahar ta'  </t>
  </si>
  <si>
    <t>MARZU</t>
  </si>
  <si>
    <t>LULJU 2020</t>
  </si>
  <si>
    <t>3 ta' Awwissu 2020</t>
  </si>
  <si>
    <r>
      <rPr>
        <b/>
        <i/>
        <sz val="12"/>
        <rFont val="Arial"/>
        <family val="2"/>
      </rPr>
      <t>LULJU 2020</t>
    </r>
  </si>
  <si>
    <t>03 ta' Awwissu 2020</t>
  </si>
  <si>
    <t>Lulju 2020</t>
  </si>
  <si>
    <t>SIMONE GRECH</t>
  </si>
  <si>
    <t>BRIGITTE SULTANA</t>
  </si>
  <si>
    <t>S. Grech</t>
  </si>
  <si>
    <t>B. Sultana</t>
  </si>
  <si>
    <t>Magistrat Dr. Simone Grech LL.D.</t>
  </si>
  <si>
    <t>Silvio Xerri</t>
  </si>
  <si>
    <t>Diane Farrugia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</si>
</sst>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17" fontId="3" fillId="0" borderId="0" xfId="0" quotePrefix="1" applyNumberFormat="1" applyFont="1" applyProtection="1"/>
    <xf numFmtId="0" fontId="19" fillId="0" borderId="0" xfId="0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33" sqref="H33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150</v>
      </c>
      <c r="H6" s="116" t="s">
        <v>163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66"/>
      <c r="C9" s="166"/>
      <c r="D9" s="166"/>
      <c r="E9" s="166"/>
      <c r="F9" s="45"/>
      <c r="G9" s="50" t="s">
        <v>1</v>
      </c>
      <c r="H9" s="51"/>
      <c r="I9" s="51"/>
      <c r="J9" s="51"/>
      <c r="K9" s="51"/>
      <c r="L9" s="51"/>
      <c r="M9" s="52" t="s">
        <v>152</v>
      </c>
      <c r="N9" s="51"/>
      <c r="O9" s="53" t="s">
        <v>12</v>
      </c>
      <c r="Q9" t="s">
        <v>62</v>
      </c>
    </row>
    <row r="10" spans="2:17" x14ac:dyDescent="0.2">
      <c r="B10" s="166"/>
      <c r="C10" s="166"/>
      <c r="D10" s="166"/>
      <c r="E10" s="166"/>
      <c r="F10" s="45"/>
      <c r="G10" s="54"/>
      <c r="H10" s="55" t="s">
        <v>2</v>
      </c>
      <c r="I10" s="55" t="s">
        <v>101</v>
      </c>
      <c r="J10" s="55" t="s">
        <v>151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6" t="s">
        <v>145</v>
      </c>
      <c r="C12" s="166"/>
      <c r="D12" s="166"/>
      <c r="E12" s="166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6"/>
      <c r="C13" s="166"/>
      <c r="D13" s="166"/>
      <c r="E13" s="166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116</v>
      </c>
      <c r="H14" s="63">
        <f>'Grech S. (Ghawdex)'!I45</f>
        <v>8</v>
      </c>
      <c r="I14" s="107">
        <f>'Grech S. (Ghawdex)'!K45</f>
        <v>0</v>
      </c>
      <c r="J14" s="63">
        <f>'Grech S. (Ghawdex)'!M45</f>
        <v>15</v>
      </c>
      <c r="K14" s="63">
        <f>'Grech S. (Ghawdex)'!O45</f>
        <v>0</v>
      </c>
      <c r="L14" s="63">
        <f>'Grech S. (Ghawdex)'!Q45</f>
        <v>3</v>
      </c>
      <c r="M14" s="64">
        <f t="shared" ref="M14:M17" si="0">G14+H14+I14-J14+K14-L14</f>
        <v>106</v>
      </c>
      <c r="N14" s="63">
        <f>'Grech S. (Ghawdex)'!U45</f>
        <v>0</v>
      </c>
      <c r="O14" s="65">
        <f t="shared" ref="O14:O17" si="1">M14-N14</f>
        <v>106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111</v>
      </c>
      <c r="H15" s="63">
        <f>'Sultana B. (Ghawdex)'!I45</f>
        <v>3</v>
      </c>
      <c r="I15" s="63">
        <f>'Sultana B. (Ghawdex)'!K45</f>
        <v>0</v>
      </c>
      <c r="J15" s="63">
        <f>'Sultana B. (Ghawdex)'!M45</f>
        <v>5</v>
      </c>
      <c r="K15" s="63">
        <f>'Sultana B. (Ghawdex)'!O45</f>
        <v>0</v>
      </c>
      <c r="L15" s="63">
        <f>'Sultana B. (Ghawdex)'!Q45</f>
        <v>0</v>
      </c>
      <c r="M15" s="64">
        <f t="shared" si="0"/>
        <v>109</v>
      </c>
      <c r="N15" s="63">
        <f>'Sultana B. (Ghawdex)'!U45</f>
        <v>0</v>
      </c>
      <c r="O15" s="65">
        <f t="shared" si="1"/>
        <v>109</v>
      </c>
      <c r="Q15" t="s">
        <v>68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148</v>
      </c>
      <c r="H16" s="63">
        <f>'Vella M. (Ghawdex)'!I45</f>
        <v>2</v>
      </c>
      <c r="I16" s="63">
        <f>'Vella M. (Ghawdex)'!K45</f>
        <v>0</v>
      </c>
      <c r="J16" s="63">
        <f>'Vella M. (Ghawdex)'!M45</f>
        <v>2</v>
      </c>
      <c r="K16" s="63">
        <f>'Vella M. (Ghawdex)'!O45</f>
        <v>0</v>
      </c>
      <c r="L16" s="63">
        <f>'Vella M. (Ghawdex)'!Q45</f>
        <v>0</v>
      </c>
      <c r="M16" s="64">
        <f t="shared" si="0"/>
        <v>148</v>
      </c>
      <c r="N16" s="63">
        <f>'Vella M. (Ghawdex)'!U45</f>
        <v>0</v>
      </c>
      <c r="O16" s="65">
        <f t="shared" si="1"/>
        <v>148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245</v>
      </c>
      <c r="H17" s="63">
        <f>'Mifsud J (Ghawdex)'!I45</f>
        <v>119</v>
      </c>
      <c r="I17" s="63">
        <f>'Mifsud J (Ghawdex)'!K45</f>
        <v>0</v>
      </c>
      <c r="J17" s="63">
        <f>'Mifsud J (Ghawdex)'!M45</f>
        <v>76</v>
      </c>
      <c r="K17" s="63">
        <f>'Mifsud J (Ghawdex)'!O45</f>
        <v>0</v>
      </c>
      <c r="L17" s="63">
        <f>'Mifsud J (Ghawdex)'!Q45</f>
        <v>0</v>
      </c>
      <c r="M17" s="64">
        <f t="shared" si="0"/>
        <v>288</v>
      </c>
      <c r="N17" s="63">
        <f>'Mifsud J (Ghawdex)'!U45</f>
        <v>3</v>
      </c>
      <c r="O17" s="65">
        <f t="shared" si="1"/>
        <v>285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623</v>
      </c>
      <c r="H20" s="69">
        <f t="shared" si="2"/>
        <v>132</v>
      </c>
      <c r="I20" s="69">
        <f t="shared" si="2"/>
        <v>0</v>
      </c>
      <c r="J20" s="69">
        <f t="shared" si="2"/>
        <v>98</v>
      </c>
      <c r="K20" s="69">
        <f t="shared" si="2"/>
        <v>0</v>
      </c>
      <c r="L20" s="69">
        <f t="shared" si="2"/>
        <v>3</v>
      </c>
      <c r="M20" s="69">
        <f t="shared" si="2"/>
        <v>654</v>
      </c>
      <c r="N20" s="69">
        <f t="shared" si="2"/>
        <v>3</v>
      </c>
      <c r="O20" s="69">
        <f t="shared" si="2"/>
        <v>651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t="s">
        <v>165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2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139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Lulju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12</v>
      </c>
      <c r="H24" s="5"/>
      <c r="I24" s="39"/>
      <c r="J24" s="5"/>
      <c r="K24" s="39"/>
      <c r="L24" s="5"/>
      <c r="M24" s="39">
        <v>1</v>
      </c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11</v>
      </c>
      <c r="T24" s="5"/>
      <c r="U24" s="39"/>
      <c r="V24" s="5"/>
      <c r="W24" s="43">
        <f t="shared" si="0"/>
        <v>11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136</v>
      </c>
      <c r="H25" s="5"/>
      <c r="I25" s="39">
        <v>1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137</v>
      </c>
      <c r="T25" s="5"/>
      <c r="U25" s="39"/>
      <c r="V25" s="5"/>
      <c r="W25" s="43">
        <f t="shared" si="0"/>
        <v>137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1</v>
      </c>
      <c r="J36" s="5"/>
      <c r="K36" s="39"/>
      <c r="L36" s="5"/>
      <c r="M36" s="39">
        <v>1</v>
      </c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148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148</v>
      </c>
      <c r="T45" s="43"/>
      <c r="U45" s="44">
        <f>SUM(U22:U43)</f>
        <v>0</v>
      </c>
      <c r="V45" s="43"/>
      <c r="W45" s="44">
        <f>SUM(W22:W43)</f>
        <v>148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/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3"/>
      <c r="D53" s="172"/>
      <c r="E53" s="172"/>
      <c r="M53" s="5"/>
      <c r="N53" s="28" t="s">
        <v>35</v>
      </c>
      <c r="Q53" s="29"/>
      <c r="S53" s="11" t="s">
        <v>170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14" workbookViewId="0">
      <selection activeCell="AC37" sqref="AC3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117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s="153" customFormat="1" ht="15.75" x14ac:dyDescent="0.25">
      <c r="B9" s="12" t="s">
        <v>157</v>
      </c>
      <c r="C9" s="12"/>
      <c r="D9" s="12"/>
      <c r="E9" s="12"/>
      <c r="G9" s="156"/>
      <c r="H9" s="163" t="s">
        <v>159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158</v>
      </c>
    </row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5"/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4" ht="6" customHeight="1" x14ac:dyDescent="0.2"/>
    <row r="4" spans="2:24" ht="15.75" customHeight="1" x14ac:dyDescent="0.25">
      <c r="B4" s="173" t="s">
        <v>153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4" ht="12" hidden="1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Lulju 2020</v>
      </c>
      <c r="I7" s="128"/>
      <c r="L7" s="5"/>
      <c r="M7" s="5"/>
      <c r="P7" s="5"/>
      <c r="Q7" s="5"/>
    </row>
    <row r="8" spans="2:24" ht="106.7" customHeight="1" x14ac:dyDescent="0.2">
      <c r="B8" s="174" t="s">
        <v>53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pans="2:24" ht="6.75" hidden="1" customHeight="1" x14ac:dyDescent="0.2"/>
    <row r="10" spans="2:24" ht="10.5" customHeight="1" x14ac:dyDescent="0.2">
      <c r="B10" s="176" t="s">
        <v>48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184"/>
      <c r="E48" s="185"/>
      <c r="T48" s="15" t="s">
        <v>8</v>
      </c>
    </row>
    <row r="49" spans="3:23" x14ac:dyDescent="0.2">
      <c r="C49" s="172"/>
      <c r="D49" s="172"/>
      <c r="E49" s="172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5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Lulju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148</v>
      </c>
    </row>
    <row r="8" spans="1:20" ht="12.95" customHeight="1" x14ac:dyDescent="0.2">
      <c r="Q8" s="2"/>
    </row>
    <row r="9" spans="1:20" ht="96" customHeight="1" x14ac:dyDescent="0.2">
      <c r="C9" s="70" t="s">
        <v>166</v>
      </c>
      <c r="D9" s="71" t="s">
        <v>167</v>
      </c>
      <c r="E9" s="71" t="s">
        <v>135</v>
      </c>
      <c r="F9" s="71" t="s">
        <v>136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3</v>
      </c>
      <c r="D11" s="83">
        <f>SUMIF('Sultana B. (Ghawdex)'!$D$23:$D$43,B11,'Sultana B. (Ghawdex)'!$I$23:$I$43)</f>
        <v>1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6</v>
      </c>
      <c r="P11" s="85">
        <f t="shared" si="1"/>
        <v>4.5454545454545456E-2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3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1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6</v>
      </c>
      <c r="P12" s="91">
        <f t="shared" si="1"/>
        <v>4.5454545454545456E-2</v>
      </c>
      <c r="Q12" s="92">
        <f>SUM(O10:O12)</f>
        <v>12</v>
      </c>
      <c r="R12" s="93">
        <f>Q12/$O$31</f>
        <v>9.0909090909090912E-2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1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7.575757575757576E-3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1</v>
      </c>
      <c r="R20" s="93">
        <f>Q20/$O$31</f>
        <v>7.575757575757576E-3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18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18</v>
      </c>
      <c r="P21" s="79">
        <f t="shared" si="1"/>
        <v>0.13636363636363635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18</v>
      </c>
      <c r="R22" s="93">
        <f t="shared" ref="R22:R30" si="2">Q22/$O$31</f>
        <v>0.13636363636363635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2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98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1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101</v>
      </c>
      <c r="P23" s="94">
        <f t="shared" si="1"/>
        <v>0.76515151515151514</v>
      </c>
      <c r="Q23" s="95">
        <f t="shared" ref="Q23:Q30" si="3">SUM(O23)</f>
        <v>101</v>
      </c>
      <c r="R23" s="96">
        <f t="shared" si="2"/>
        <v>0.76515151515151514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8</v>
      </c>
      <c r="D31" s="98">
        <f t="shared" si="4"/>
        <v>3</v>
      </c>
      <c r="E31" s="98">
        <f t="shared" si="4"/>
        <v>119</v>
      </c>
      <c r="F31" s="98">
        <f t="shared" si="4"/>
        <v>0</v>
      </c>
      <c r="G31" s="98">
        <f t="shared" si="4"/>
        <v>2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132</v>
      </c>
      <c r="P31" s="9"/>
      <c r="Q31" s="8"/>
      <c r="R31" s="10"/>
    </row>
    <row r="32" spans="2:18" ht="13.5" customHeight="1" thickBot="1" x14ac:dyDescent="0.25">
      <c r="C32" s="111">
        <f>C31/O31</f>
        <v>6.0606060606060608E-2</v>
      </c>
      <c r="D32" s="112">
        <f>D31/O31</f>
        <v>2.2727272727272728E-2</v>
      </c>
      <c r="E32" s="112">
        <f>E31/O31</f>
        <v>0.90151515151515149</v>
      </c>
      <c r="F32" s="112">
        <f>F31/O31</f>
        <v>0</v>
      </c>
      <c r="G32" s="112">
        <f>G31/O31</f>
        <v>1.5151515151515152E-2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146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149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Lulju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166</v>
      </c>
      <c r="D9" s="71" t="s">
        <v>167</v>
      </c>
      <c r="E9" s="71" t="s">
        <v>137</v>
      </c>
      <c r="F9" s="71" t="s">
        <v>136</v>
      </c>
      <c r="G9" s="147" t="s">
        <v>141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3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3</v>
      </c>
      <c r="P10" s="79">
        <f t="shared" ref="P10:P26" si="1">O10/$O$31</f>
        <v>3.0612244897959183E-2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1</v>
      </c>
      <c r="D11" s="83">
        <f>SUMIF('Sultana B. (Ghawdex)'!$D$23:$D$43,B11,'Sultana B. (Ghawdex)'!$M$23:$M$43)</f>
        <v>0</v>
      </c>
      <c r="E11" s="83">
        <f>SUMIF('Mifsud J (Ghawdex)'!$D$23:$D$43,B11,'Mifsud J (Ghawdex)'!$M$23:$M$43)</f>
        <v>7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1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9</v>
      </c>
      <c r="P11" s="85">
        <f t="shared" si="1"/>
        <v>9.1836734693877556E-2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12</v>
      </c>
      <c r="D12" s="89">
        <f>SUMIF('Sultana B. (Ghawdex)'!$D$23:$D$43,B12,'Sultana B. (Ghawdex)'!$M$23:$M$43)</f>
        <v>5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17</v>
      </c>
      <c r="P12" s="91">
        <f t="shared" si="1"/>
        <v>0.17346938775510204</v>
      </c>
      <c r="Q12" s="92">
        <f>SUM(O10:O12)</f>
        <v>29</v>
      </c>
      <c r="R12" s="93">
        <f>Q12/$O$31</f>
        <v>0.29591836734693877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29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29</v>
      </c>
      <c r="P15" s="91">
        <f t="shared" si="1"/>
        <v>0.29591836734693877</v>
      </c>
      <c r="Q15" s="92">
        <f>SUM(O13:O15)</f>
        <v>29</v>
      </c>
      <c r="R15" s="93">
        <f>Q15/$O$31</f>
        <v>0.29591836734693877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1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1</v>
      </c>
      <c r="P19" s="85">
        <f t="shared" si="1"/>
        <v>1.020408163265306E-2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1</v>
      </c>
      <c r="R20" s="93">
        <f>Q20/$O$31</f>
        <v>1.020408163265306E-2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4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4</v>
      </c>
      <c r="P21" s="79">
        <f t="shared" si="1"/>
        <v>4.0816326530612242E-2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0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4</v>
      </c>
      <c r="R22" s="93">
        <f t="shared" ref="R22:R30" si="2">Q22/$O$31</f>
        <v>4.0816326530612242E-2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2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32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1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35</v>
      </c>
      <c r="P23" s="94">
        <f t="shared" si="1"/>
        <v>0.35714285714285715</v>
      </c>
      <c r="Q23" s="95">
        <f t="shared" ref="Q23:Q30" si="3">SUM(O23)</f>
        <v>35</v>
      </c>
      <c r="R23" s="96">
        <f t="shared" si="2"/>
        <v>0.35714285714285715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15</v>
      </c>
      <c r="D31" s="98">
        <f t="shared" si="4"/>
        <v>5</v>
      </c>
      <c r="E31" s="98">
        <f t="shared" si="4"/>
        <v>76</v>
      </c>
      <c r="F31" s="98">
        <f t="shared" si="4"/>
        <v>0</v>
      </c>
      <c r="G31" s="98">
        <f t="shared" si="4"/>
        <v>2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98</v>
      </c>
      <c r="P31" s="9"/>
      <c r="Q31" s="8"/>
      <c r="R31" s="10"/>
    </row>
    <row r="32" spans="2:18" ht="13.5" customHeight="1" thickBot="1" x14ac:dyDescent="0.25">
      <c r="C32" s="111">
        <f>C31/O31</f>
        <v>0.15306122448979592</v>
      </c>
      <c r="D32" s="112">
        <f>D31/O31</f>
        <v>5.1020408163265307E-2</v>
      </c>
      <c r="E32" s="112">
        <f>E31/O31</f>
        <v>0.77551020408163263</v>
      </c>
      <c r="F32" s="112">
        <f>F31/O31</f>
        <v>0</v>
      </c>
      <c r="G32" s="112">
        <f>G31/O31</f>
        <v>2.0408163265306121E-2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5" workbookViewId="0">
      <selection activeCell="F9" sqref="F9:F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7" t="s">
        <v>46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95" customHeight="1" x14ac:dyDescent="0.2">
      <c r="A4" s="169" t="s">
        <v>45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s="47" customFormat="1" ht="15" customHeight="1" x14ac:dyDescent="0.2">
      <c r="A5" s="170" t="s">
        <v>47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customHeight="1" x14ac:dyDescent="0.2">
      <c r="A6" s="171" t="str">
        <f>CONCATENATE(Kriminal!G6, " ", Kriminal!H6)</f>
        <v>Statistika għal Lulju 2020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166</v>
      </c>
      <c r="C9" s="71" t="s">
        <v>167</v>
      </c>
      <c r="D9" s="71" t="s">
        <v>137</v>
      </c>
      <c r="E9" s="71" t="s">
        <v>136</v>
      </c>
      <c r="F9" s="147" t="s">
        <v>140</v>
      </c>
      <c r="G9" s="71" t="s">
        <v>144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17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20</v>
      </c>
      <c r="O10" s="79">
        <f t="shared" ref="O10:O25" si="1">N10/$N$31</f>
        <v>3.0581039755351681E-2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1</v>
      </c>
      <c r="C11" s="83">
        <f>SUMIF('Sultana B. (Ghawdex)'!$D$23:$D$43,A11,'Sultana B. (Ghawdex)'!$S$23:$S$43)</f>
        <v>3</v>
      </c>
      <c r="D11" s="83">
        <f>SUMIF('Mifsud J (Ghawdex)'!$D$23:$D$43,A11,'Mifsud J (Ghawdex)'!$S$23:$S$43)</f>
        <v>39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11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55</v>
      </c>
      <c r="O11" s="85">
        <f t="shared" si="1"/>
        <v>8.4097859327217125E-2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105</v>
      </c>
      <c r="C12" s="89">
        <f>SUMIF('Sultana B. (Ghawdex)'!$D$23:$D$43,A12,'Sultana B. (Ghawdex)'!$S$23:$S$43)</f>
        <v>105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137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347</v>
      </c>
      <c r="O12" s="91">
        <f t="shared" si="1"/>
        <v>0.53058103975535165</v>
      </c>
      <c r="P12" s="92">
        <f>SUM(N10:N12)</f>
        <v>422</v>
      </c>
      <c r="Q12" s="93">
        <f>P12/$N$31</f>
        <v>0.64525993883792054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13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13</v>
      </c>
      <c r="O15" s="91">
        <f t="shared" si="1"/>
        <v>1.9877675840978593E-2</v>
      </c>
      <c r="P15" s="92">
        <f>SUM(N13:N15)</f>
        <v>13</v>
      </c>
      <c r="Q15" s="93">
        <f>P15/$N$31</f>
        <v>1.9877675840978593E-2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1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1</v>
      </c>
      <c r="O17" s="85">
        <f t="shared" si="1"/>
        <v>1.5290519877675841E-3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2</v>
      </c>
      <c r="O19" s="85">
        <f t="shared" si="1"/>
        <v>3.0581039755351682E-3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3.0581039755351682E-3</v>
      </c>
      <c r="P20" s="92">
        <f>SUM(N16:N20)</f>
        <v>5</v>
      </c>
      <c r="Q20" s="93">
        <f>P20/$N$31</f>
        <v>7.6452599388379203E-3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35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35</v>
      </c>
      <c r="O21" s="79">
        <f t="shared" si="1"/>
        <v>5.3516819571865444E-2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0</v>
      </c>
      <c r="O22" s="91">
        <f t="shared" si="1"/>
        <v>0</v>
      </c>
      <c r="P22" s="92">
        <f>SUM(N21:N22)</f>
        <v>35</v>
      </c>
      <c r="Q22" s="93">
        <f t="shared" ref="Q22:Q30" si="2">P22/$N$31</f>
        <v>5.3516819571865444E-2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175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175</v>
      </c>
      <c r="O23" s="94">
        <f t="shared" si="1"/>
        <v>0.26758409785932724</v>
      </c>
      <c r="P23" s="95">
        <f t="shared" ref="P23:P30" si="3">SUM(N23)</f>
        <v>175</v>
      </c>
      <c r="Q23" s="96">
        <f t="shared" si="2"/>
        <v>0.26758409785932724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6.1162079510703364E-3</v>
      </c>
      <c r="P30" s="95">
        <f t="shared" si="3"/>
        <v>4</v>
      </c>
      <c r="Q30" s="96">
        <f t="shared" si="2"/>
        <v>6.1162079510703364E-3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106</v>
      </c>
      <c r="C31" s="98">
        <f t="shared" si="4"/>
        <v>109</v>
      </c>
      <c r="D31" s="98">
        <f t="shared" si="4"/>
        <v>288</v>
      </c>
      <c r="E31" s="98">
        <f t="shared" si="4"/>
        <v>1</v>
      </c>
      <c r="F31" s="98">
        <f t="shared" si="4"/>
        <v>148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654</v>
      </c>
      <c r="O31" s="9"/>
      <c r="P31" s="8"/>
      <c r="Q31" s="10"/>
    </row>
    <row r="32" spans="1:17" ht="13.5" customHeight="1" thickBot="1" x14ac:dyDescent="0.25">
      <c r="B32" s="111">
        <f>B31/N31</f>
        <v>0.1620795107033639</v>
      </c>
      <c r="C32" s="112">
        <f>C31/N31</f>
        <v>0.16666666666666666</v>
      </c>
      <c r="D32" s="112">
        <f>D31/N31</f>
        <v>0.44036697247706424</v>
      </c>
      <c r="E32" s="112">
        <f>E31/N31</f>
        <v>1.5290519877675841E-3</v>
      </c>
      <c r="F32" s="112">
        <f>F31/N31</f>
        <v>0.22629969418960244</v>
      </c>
      <c r="G32" s="158">
        <f>G31/N31</f>
        <v>3.0581039755351682E-3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3" t="s">
        <v>11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12" customHeight="1" x14ac:dyDescent="0.2"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2:22" ht="12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t="4.5" customHeight="1" x14ac:dyDescent="0.2"/>
    <row r="9" spans="2:22" ht="12" hidden="1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Lulju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4" t="s">
        <v>53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6.75" hidden="1" customHeight="1" x14ac:dyDescent="0.2"/>
    <row r="15" spans="2:22" ht="10.5" customHeight="1" x14ac:dyDescent="0.2">
      <c r="B15" s="176" t="s">
        <v>48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2" t="s">
        <v>10</v>
      </c>
      <c r="D51" s="172"/>
      <c r="E51" s="172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17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14.1" customHeight="1" x14ac:dyDescent="0.2"/>
    <row r="4" spans="2:22" ht="15.75" customHeight="1" x14ac:dyDescent="0.25">
      <c r="B4" s="173" t="s">
        <v>168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Lulju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2</v>
      </c>
      <c r="H24" s="120"/>
      <c r="I24" s="123">
        <v>3</v>
      </c>
      <c r="J24" s="120"/>
      <c r="K24" s="123"/>
      <c r="L24" s="120"/>
      <c r="M24" s="123">
        <v>1</v>
      </c>
      <c r="N24" s="120"/>
      <c r="O24" s="123"/>
      <c r="P24" s="120"/>
      <c r="Q24" s="123">
        <v>3</v>
      </c>
      <c r="R24" s="120"/>
      <c r="S24" s="122">
        <f>IF(ISNUMBER(G24),G24,0)+IF(ISNUMBER(I24),I24,0)-IF(ISNUMBER(M24),M24,0)+IF(ISNUMBER(O24),O24,0)-IF(ISNUMBER(Q24),Q24,0)+IF(ISNUMBER(K24),K24,0)</f>
        <v>1</v>
      </c>
      <c r="T24" s="120"/>
      <c r="U24" s="123"/>
      <c r="V24" s="120"/>
      <c r="W24" s="122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114</v>
      </c>
      <c r="H25" s="120"/>
      <c r="I25" s="123">
        <v>3</v>
      </c>
      <c r="J25" s="120"/>
      <c r="K25" s="123"/>
      <c r="L25" s="120"/>
      <c r="M25" s="123">
        <v>12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105</v>
      </c>
      <c r="T25" s="120"/>
      <c r="U25" s="123"/>
      <c r="V25" s="120"/>
      <c r="W25" s="122">
        <f>IF(ISNUMBER(S25),S25,0)-IF(ISNUMBER(U25),U25,0)</f>
        <v>105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>
        <v>2</v>
      </c>
      <c r="J36" s="120"/>
      <c r="K36" s="123"/>
      <c r="L36" s="120"/>
      <c r="M36" s="123">
        <v>2</v>
      </c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116</v>
      </c>
      <c r="H45" s="122"/>
      <c r="I45" s="124">
        <f>SUM(I22:I43)</f>
        <v>8</v>
      </c>
      <c r="J45" s="122"/>
      <c r="K45" s="124">
        <f>SUM(K23:K43)</f>
        <v>0</v>
      </c>
      <c r="L45" s="122"/>
      <c r="M45" s="124">
        <f>SUM(M22:M43)</f>
        <v>15</v>
      </c>
      <c r="N45" s="122"/>
      <c r="O45" s="124">
        <f>SUM(O22:O43)</f>
        <v>0</v>
      </c>
      <c r="P45" s="122"/>
      <c r="Q45" s="124">
        <f>SUM(Q22:Q43)</f>
        <v>3</v>
      </c>
      <c r="R45" s="122"/>
      <c r="S45" s="124">
        <f>SUM(S22:S43)</f>
        <v>106</v>
      </c>
      <c r="T45" s="122"/>
      <c r="U45" s="124">
        <f>SUM(U22:U43)</f>
        <v>0</v>
      </c>
      <c r="V45" s="122"/>
      <c r="W45" s="124">
        <f>SUM(W22:W43)</f>
        <v>106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/>
      <c r="D52" s="181"/>
      <c r="E52" s="181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M53" s="5"/>
      <c r="N53" s="28" t="s">
        <v>35</v>
      </c>
      <c r="Q53" s="179" t="s">
        <v>169</v>
      </c>
      <c r="R53" s="172"/>
      <c r="S53" s="172"/>
      <c r="T53" s="172"/>
      <c r="U53" s="172"/>
      <c r="V53" s="172"/>
      <c r="W53" s="17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2" workbookViewId="0">
      <selection activeCell="G25" sqref="G25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 t="s">
        <v>154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Lulju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2</v>
      </c>
      <c r="H24" s="5"/>
      <c r="I24" s="39">
        <v>1</v>
      </c>
      <c r="J24" s="5"/>
      <c r="K24" s="39"/>
      <c r="L24" s="5"/>
      <c r="M24" s="39"/>
      <c r="N24" s="146"/>
      <c r="O24" s="39"/>
      <c r="P24" s="5"/>
      <c r="Q24" s="39"/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108</v>
      </c>
      <c r="H25" s="5"/>
      <c r="I25" s="39">
        <v>2</v>
      </c>
      <c r="J25" s="5"/>
      <c r="K25" s="39"/>
      <c r="L25" s="5"/>
      <c r="M25" s="39">
        <v>5</v>
      </c>
      <c r="N25" s="5"/>
      <c r="O25" s="39"/>
      <c r="P25" s="5"/>
      <c r="Q25" s="39"/>
      <c r="R25" s="5"/>
      <c r="S25" s="43">
        <f t="shared" si="0"/>
        <v>105</v>
      </c>
      <c r="T25" s="5"/>
      <c r="U25" s="39"/>
      <c r="V25" s="5"/>
      <c r="W25" s="43">
        <f>IF(ISNUMBER(S25),S25,0)-IF(ISNUMBER(U25),U25,0)</f>
        <v>105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111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5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109</v>
      </c>
      <c r="T45" s="43"/>
      <c r="U45" s="44">
        <f>SUM(U22:U43)</f>
        <v>0</v>
      </c>
      <c r="V45" s="43"/>
      <c r="W45" s="44">
        <f>SUM(W22:W43)</f>
        <v>109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0" t="s">
        <v>156</v>
      </c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145"/>
      <c r="M53" s="5"/>
      <c r="N53" s="28" t="s">
        <v>35</v>
      </c>
      <c r="Q53" s="29"/>
      <c r="S53" s="153" t="s">
        <v>155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2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4.5" customHeight="1" x14ac:dyDescent="0.2"/>
    <row r="7" spans="2:22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2"/>
      <c r="D53" s="172"/>
      <c r="E53" s="172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6" workbookViewId="0">
      <selection activeCell="Z38" sqref="Z38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5" ht="6" customHeight="1" x14ac:dyDescent="0.2"/>
    <row r="4" spans="2:25" ht="15.75" customHeight="1" x14ac:dyDescent="0.25">
      <c r="B4" s="182" t="s">
        <v>130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2:25" ht="12" customHeight="1" x14ac:dyDescent="0.2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5" ht="4.5" customHeight="1" x14ac:dyDescent="0.2"/>
    <row r="7" spans="2:25" ht="12" hidden="1" customHeight="1" x14ac:dyDescent="0.2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4" t="s">
        <v>161</v>
      </c>
      <c r="I9" s="156"/>
      <c r="L9" s="156"/>
      <c r="M9" s="156"/>
      <c r="P9" s="156"/>
      <c r="Q9" s="156"/>
    </row>
    <row r="10" spans="2:25" ht="3.75" customHeight="1" x14ac:dyDescent="0.2"/>
    <row r="11" spans="2:25" ht="106.7" customHeight="1" x14ac:dyDescent="0.2">
      <c r="B11" s="174" t="s">
        <v>53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5" ht="6.75" hidden="1" customHeight="1" x14ac:dyDescent="0.2"/>
    <row r="13" spans="2:25" ht="10.5" customHeight="1" x14ac:dyDescent="0.2">
      <c r="B13" s="176" t="s">
        <v>48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20</v>
      </c>
      <c r="H23" s="5"/>
      <c r="I23" s="38"/>
      <c r="J23" s="5"/>
      <c r="K23" s="38"/>
      <c r="L23" s="5"/>
      <c r="M23" s="38">
        <v>3</v>
      </c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17</v>
      </c>
      <c r="T23" s="5"/>
      <c r="U23" s="151">
        <v>0</v>
      </c>
      <c r="V23" s="5"/>
      <c r="W23" s="43">
        <f t="shared" ref="W23:W43" si="1">IF(ISNUMBER(S23),S23,0)-IF(ISNUMBER(U23),U23,0)</f>
        <v>17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44</v>
      </c>
      <c r="H24" s="5"/>
      <c r="I24" s="39">
        <v>2</v>
      </c>
      <c r="J24" s="5"/>
      <c r="K24" s="39"/>
      <c r="L24" s="5"/>
      <c r="M24" s="39">
        <v>7</v>
      </c>
      <c r="N24" s="5"/>
      <c r="O24" s="39"/>
      <c r="P24" s="5"/>
      <c r="Q24" s="131"/>
      <c r="R24" s="5"/>
      <c r="S24" s="43">
        <f t="shared" si="0"/>
        <v>39</v>
      </c>
      <c r="T24" s="5"/>
      <c r="U24" s="152">
        <v>3</v>
      </c>
      <c r="V24" s="5"/>
      <c r="W24" s="43">
        <f t="shared" si="1"/>
        <v>36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42</v>
      </c>
      <c r="H28" s="5"/>
      <c r="I28" s="39"/>
      <c r="J28" s="5"/>
      <c r="K28" s="39"/>
      <c r="L28" s="5"/>
      <c r="M28" s="39">
        <v>29</v>
      </c>
      <c r="N28" s="5"/>
      <c r="O28" s="131"/>
      <c r="P28" s="5"/>
      <c r="Q28" s="39"/>
      <c r="R28" s="5"/>
      <c r="S28" s="43">
        <f t="shared" si="0"/>
        <v>13</v>
      </c>
      <c r="T28" s="5"/>
      <c r="U28" s="139">
        <v>0</v>
      </c>
      <c r="V28" s="5"/>
      <c r="W28" s="43">
        <f t="shared" si="1"/>
        <v>13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>
        <v>1</v>
      </c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/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21</v>
      </c>
      <c r="H34" s="5"/>
      <c r="I34" s="39">
        <v>18</v>
      </c>
      <c r="J34" s="5"/>
      <c r="K34" s="39"/>
      <c r="L34" s="5"/>
      <c r="M34" s="39">
        <v>4</v>
      </c>
      <c r="N34" s="5"/>
      <c r="O34" s="39"/>
      <c r="P34" s="5"/>
      <c r="Q34" s="39"/>
      <c r="R34" s="5"/>
      <c r="S34" s="43">
        <f t="shared" si="0"/>
        <v>35</v>
      </c>
      <c r="T34" s="5"/>
      <c r="U34" s="139">
        <v>0</v>
      </c>
      <c r="V34" s="5"/>
      <c r="W34" s="43">
        <f t="shared" si="1"/>
        <v>35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109</v>
      </c>
      <c r="H36" s="5"/>
      <c r="I36" s="39">
        <v>98</v>
      </c>
      <c r="J36" s="5"/>
      <c r="K36" s="39"/>
      <c r="L36" s="5"/>
      <c r="M36" s="39">
        <v>32</v>
      </c>
      <c r="N36" s="5"/>
      <c r="O36" s="39"/>
      <c r="P36" s="5"/>
      <c r="Q36" s="39"/>
      <c r="R36" s="5"/>
      <c r="S36" s="43">
        <f t="shared" si="0"/>
        <v>175</v>
      </c>
      <c r="T36" s="5"/>
      <c r="U36" s="139">
        <v>0</v>
      </c>
      <c r="V36" s="5"/>
      <c r="W36" s="43">
        <f t="shared" si="1"/>
        <v>175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245</v>
      </c>
      <c r="H45" s="44">
        <f t="shared" ref="H45:W45" si="2">SUM(H23:H43)</f>
        <v>0</v>
      </c>
      <c r="I45" s="44">
        <f t="shared" si="2"/>
        <v>119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76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288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285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0" t="s">
        <v>134</v>
      </c>
      <c r="E49" s="160"/>
      <c r="F49" s="156"/>
      <c r="G49" s="161">
        <v>8</v>
      </c>
      <c r="H49" s="143"/>
      <c r="I49" s="161"/>
      <c r="J49" s="143"/>
      <c r="K49" s="142"/>
      <c r="L49" s="143"/>
      <c r="M49" s="161"/>
      <c r="N49" s="143"/>
      <c r="O49" s="142"/>
      <c r="P49" s="143"/>
      <c r="Q49" s="142"/>
      <c r="R49" s="141"/>
      <c r="S49" s="162">
        <v>8</v>
      </c>
      <c r="T49" s="156"/>
      <c r="U49" s="152"/>
      <c r="V49" s="156"/>
      <c r="W49" s="162">
        <v>8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162</v>
      </c>
      <c r="D52" s="155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2" t="s">
        <v>10</v>
      </c>
      <c r="D53" s="172"/>
      <c r="E53" s="172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July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8347BEC7-2E4F-4838-A3EB-AD25AAD7A763}"/>
</file>

<file path=customXml/itemProps2.xml><?xml version="1.0" encoding="utf-8"?>
<ds:datastoreItem xmlns:ds="http://schemas.openxmlformats.org/officeDocument/2006/customXml" ds:itemID="{88FE41C9-ECC5-4497-AACA-E2D0BA00CB1F}"/>
</file>

<file path=customXml/itemProps3.xml><?xml version="1.0" encoding="utf-8"?>
<ds:datastoreItem xmlns:ds="http://schemas.openxmlformats.org/officeDocument/2006/customXml" ds:itemID="{029A6F15-C81E-4800-BAAA-4F821AB9C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2020-08-03T08:35:39Z</cp:lastPrinted>
  <dcterms:created xsi:type="dcterms:W3CDTF">2001-09-20T13:22:09Z</dcterms:created>
  <dcterms:modified xsi:type="dcterms:W3CDTF">2021-09-02T10:38:21Z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