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67" documentId="13_ncr:1_{3FAF79EE-7E1F-4E90-A013-EEDAC5615671}" xr6:coauthVersionLast="47" xr6:coauthVersionMax="47" xr10:uidLastSave="{105AD9A2-B72E-4542-99E0-0D215A4C7386}"/>
  <bookViews>
    <workbookView xWindow="-120" yWindow="-120" windowWidth="25440" windowHeight="15390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Vella M. (Ghawdex)" sheetId="34" r:id="rId11"/>
    <sheet name="Camilleri N. (Ghawdex)" sheetId="36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9" i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10" i="3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1" i="3"/>
  <c r="G12" i="3"/>
  <c r="F10" i="5"/>
  <c r="F11" i="5"/>
  <c r="E11" i="5"/>
  <c r="S23" i="27"/>
  <c r="W23" i="27" s="1"/>
  <c r="S23" i="28"/>
  <c r="C10" i="7" s="1"/>
  <c r="S23" i="34"/>
  <c r="F10" i="7" s="1"/>
  <c r="S24" i="31"/>
  <c r="W24" i="31" s="1"/>
  <c r="S24" i="34"/>
  <c r="F11" i="7" s="1"/>
  <c r="S25" i="34"/>
  <c r="S26" i="31"/>
  <c r="W26" i="31" s="1"/>
  <c r="S26" i="34"/>
  <c r="F13" i="7" s="1"/>
  <c r="S27" i="34"/>
  <c r="F14" i="7" s="1"/>
  <c r="S28" i="31"/>
  <c r="D15" i="7" s="1"/>
  <c r="S28" i="34"/>
  <c r="F15" i="7" s="1"/>
  <c r="S29" i="31"/>
  <c r="D16" i="7" s="1"/>
  <c r="S29" i="34"/>
  <c r="F16" i="7" s="1"/>
  <c r="S30" i="31"/>
  <c r="D17" i="7" s="1"/>
  <c r="S30" i="34"/>
  <c r="F17" i="7" s="1"/>
  <c r="S31" i="34"/>
  <c r="F18" i="7" s="1"/>
  <c r="S32" i="31"/>
  <c r="D19" i="7" s="1"/>
  <c r="S32" i="34"/>
  <c r="F19" i="7" s="1"/>
  <c r="S33" i="34"/>
  <c r="W33" i="34" s="1"/>
  <c r="S34" i="31"/>
  <c r="D21" i="7" s="1"/>
  <c r="S34" i="34"/>
  <c r="F21" i="7" s="1"/>
  <c r="S35" i="34"/>
  <c r="F22" i="7" s="1"/>
  <c r="S36" i="31"/>
  <c r="D23" i="7" s="1"/>
  <c r="S36" i="34"/>
  <c r="F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F27" i="7" s="1"/>
  <c r="S41" i="34"/>
  <c r="F28" i="7" s="1"/>
  <c r="S42" i="31"/>
  <c r="D29" i="7" s="1"/>
  <c r="S42" i="34"/>
  <c r="F29" i="7" s="1"/>
  <c r="S43" i="31"/>
  <c r="D30" i="7" s="1"/>
  <c r="S43" i="34"/>
  <c r="F30" i="7" s="1"/>
  <c r="G45" i="28"/>
  <c r="G15" i="1" s="1"/>
  <c r="G45" i="34"/>
  <c r="G16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0" i="3"/>
  <c r="E29" i="7"/>
  <c r="E28" i="7"/>
  <c r="B18" i="7"/>
  <c r="B20" i="7"/>
  <c r="B23" i="7"/>
  <c r="C24" i="7"/>
  <c r="B27" i="7"/>
  <c r="B28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C10" i="5"/>
  <c r="G10" i="5"/>
  <c r="C11" i="5"/>
  <c r="G11" i="5"/>
  <c r="C12" i="5"/>
  <c r="G12" i="5"/>
  <c r="C13" i="5"/>
  <c r="G13" i="5"/>
  <c r="C14" i="5"/>
  <c r="G14" i="5"/>
  <c r="C15" i="5"/>
  <c r="G15" i="5"/>
  <c r="C16" i="5"/>
  <c r="G16" i="5"/>
  <c r="C17" i="5"/>
  <c r="G17" i="5"/>
  <c r="C18" i="5"/>
  <c r="G18" i="5"/>
  <c r="C19" i="5"/>
  <c r="G19" i="5"/>
  <c r="C20" i="5"/>
  <c r="G20" i="5"/>
  <c r="C21" i="5"/>
  <c r="G21" i="5"/>
  <c r="C22" i="5"/>
  <c r="G22" i="5"/>
  <c r="C23" i="5"/>
  <c r="G23" i="5"/>
  <c r="C24" i="5"/>
  <c r="G24" i="5"/>
  <c r="C25" i="5"/>
  <c r="G25" i="5"/>
  <c r="C26" i="5"/>
  <c r="G26" i="5"/>
  <c r="C27" i="5"/>
  <c r="G27" i="5"/>
  <c r="C28" i="5"/>
  <c r="G28" i="5"/>
  <c r="C29" i="5"/>
  <c r="G29" i="5"/>
  <c r="C30" i="5"/>
  <c r="G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F12" i="7"/>
  <c r="W31" i="34"/>
  <c r="C16" i="7"/>
  <c r="W41" i="28"/>
  <c r="S23" i="38"/>
  <c r="W23" i="38" s="1"/>
  <c r="E12" i="7"/>
  <c r="E20" i="7"/>
  <c r="E16" i="7"/>
  <c r="W36" i="28"/>
  <c r="W33" i="28"/>
  <c r="B10" i="7"/>
  <c r="C11" i="7" l="1"/>
  <c r="W24" i="28"/>
  <c r="F24" i="7"/>
  <c r="W35" i="34"/>
  <c r="B26" i="7"/>
  <c r="C22" i="7"/>
  <c r="E13" i="7"/>
  <c r="W31" i="28"/>
  <c r="W23" i="34"/>
  <c r="W41" i="34"/>
  <c r="W43" i="34"/>
  <c r="E25" i="7"/>
  <c r="B22" i="7"/>
  <c r="W26" i="34"/>
  <c r="B30" i="7"/>
  <c r="B14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5" i="34"/>
  <c r="W32" i="34"/>
  <c r="W26" i="28"/>
  <c r="B17" i="7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J20" i="1"/>
  <c r="H20" i="1"/>
  <c r="O19" i="1"/>
  <c r="D22" i="7"/>
  <c r="W34" i="31"/>
  <c r="D12" i="7"/>
  <c r="W23" i="28"/>
  <c r="F25" i="7"/>
  <c r="C15" i="7"/>
  <c r="E15" i="7"/>
  <c r="W32" i="28"/>
  <c r="W42" i="34"/>
  <c r="E23" i="7"/>
  <c r="N23" i="7" s="1"/>
  <c r="P23" i="7" s="1"/>
  <c r="E11" i="7"/>
  <c r="E30" i="7"/>
  <c r="W27" i="34"/>
  <c r="E26" i="7"/>
  <c r="W33" i="31"/>
  <c r="W37" i="31"/>
  <c r="S45" i="36"/>
  <c r="E19" i="7"/>
  <c r="N19" i="7" s="1"/>
  <c r="W28" i="31"/>
  <c r="W30" i="31"/>
  <c r="W32" i="31"/>
  <c r="C26" i="7"/>
  <c r="W29" i="31"/>
  <c r="D13" i="7"/>
  <c r="S45" i="38"/>
  <c r="W24" i="34"/>
  <c r="D11" i="7"/>
  <c r="B12" i="7"/>
  <c r="B11" i="7"/>
  <c r="F20" i="7"/>
  <c r="E27" i="7"/>
  <c r="B21" i="7"/>
  <c r="B25" i="7"/>
  <c r="B13" i="7"/>
  <c r="F26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W43" i="31"/>
  <c r="O11" i="3"/>
  <c r="O27" i="3"/>
  <c r="Q27" i="3" s="1"/>
  <c r="O12" i="3"/>
  <c r="O19" i="3"/>
  <c r="O17" i="3"/>
  <c r="O14" i="3"/>
  <c r="O16" i="3"/>
  <c r="O20" i="3"/>
  <c r="O11" i="5"/>
  <c r="O26" i="5"/>
  <c r="Q26" i="5" s="1"/>
  <c r="O13" i="5"/>
  <c r="O20" i="5"/>
  <c r="O29" i="3"/>
  <c r="Q29" i="3" s="1"/>
  <c r="E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W45" i="27"/>
  <c r="M16" i="1"/>
  <c r="O16" i="1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31" i="5"/>
  <c r="G31" i="3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G31" i="5"/>
  <c r="O13" i="3"/>
  <c r="N10" i="7" l="1"/>
  <c r="N17" i="7"/>
  <c r="N14" i="7"/>
  <c r="N30" i="7"/>
  <c r="P30" i="7" s="1"/>
  <c r="N22" i="7"/>
  <c r="N24" i="7"/>
  <c r="P24" i="7" s="1"/>
  <c r="N16" i="7"/>
  <c r="N21" i="7"/>
  <c r="W45" i="28"/>
  <c r="W45" i="34"/>
  <c r="N15" i="7"/>
  <c r="N28" i="7"/>
  <c r="P28" i="7" s="1"/>
  <c r="C31" i="7"/>
  <c r="N12" i="7"/>
  <c r="E31" i="7"/>
  <c r="N26" i="7"/>
  <c r="P26" i="7" s="1"/>
  <c r="N27" i="7"/>
  <c r="P27" i="7" s="1"/>
  <c r="N25" i="7"/>
  <c r="P25" i="7" s="1"/>
  <c r="N13" i="7"/>
  <c r="N11" i="7"/>
  <c r="F31" i="7"/>
  <c r="B31" i="7"/>
  <c r="W45" i="31"/>
  <c r="M14" i="1"/>
  <c r="Q15" i="5"/>
  <c r="Q22" i="5"/>
  <c r="Q12" i="3"/>
  <c r="Q12" i="5"/>
  <c r="Q20" i="3"/>
  <c r="Q22" i="3"/>
  <c r="Q20" i="5"/>
  <c r="D31" i="7"/>
  <c r="O31" i="3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G32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F32" i="5"/>
  <c r="P24" i="5"/>
  <c r="P10" i="5"/>
  <c r="N32" i="5"/>
  <c r="K32" i="5"/>
  <c r="P30" i="5"/>
  <c r="D32" i="5"/>
  <c r="G32" i="5"/>
  <c r="P21" i="5"/>
  <c r="P19" i="5"/>
  <c r="E32" i="5"/>
  <c r="J32" i="5"/>
  <c r="R26" i="5"/>
  <c r="P15" i="5"/>
  <c r="P28" i="5"/>
  <c r="P12" i="5"/>
  <c r="P22" i="5"/>
  <c r="P29" i="5"/>
  <c r="P17" i="5"/>
  <c r="L32" i="5"/>
  <c r="M32" i="5"/>
  <c r="I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F32" i="7"/>
  <c r="K32" i="7"/>
  <c r="M32" i="7"/>
  <c r="O26" i="7"/>
  <c r="L32" i="7"/>
  <c r="O13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<sst xmlns="http://schemas.openxmlformats.org/spreadsheetml/2006/main" count="560" uniqueCount="168">
  <si>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</si>
  <si>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</si>
  <si>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</si>
  <si>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</si>
  <si>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</si>
  <si>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</si>
  <si>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</si>
  <si>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</si>
  <si>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</si>
  <si>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</si>
  <si>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</si>
  <si>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</si>
  <si>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</si>
  <si>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</si>
  <si>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</si>
  <si>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</si>
  <si>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</si>
  <si>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</si>
  <si>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</si>
  <si>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</si>
  <si>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</si>
  <si>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</si>
  <si>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</si>
  <si>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</si>
  <si>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</si>
  <si>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</si>
  <si>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</si>
  <si>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</si>
  <si>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</si>
  <si>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</si>
  <si>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</si>
  <si>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</si>
  <si>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</si>
  <si>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</si>
  <si>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</si>
  <si>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</si>
  <si>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</si>
  <si>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</si>
  <si>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</si>
  <si>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</si>
  <si>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</si>
  <si>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</si>
  <si>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</si>
  <si>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</si>
  <si>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</si>
  <si>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</si>
  <si>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</si>
  <si>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</si>
  <si>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</si>
  <si>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</si>
  <si>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</si>
  <si>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</si>
  <si>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</si>
  <si>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</si>
  <si>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</si>
  <si>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</si>
  <si>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</si>
  <si>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</si>
  <si>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</si>
  <si>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</si>
  <si>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</si>
  <si>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</si>
  <si>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</si>
  <si>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</si>
  <si>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</si>
  <si>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</si>
  <si>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</si>
  <si>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</si>
  <si>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</si>
  <si>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</si>
  <si>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</si>
  <si>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</si>
  <si>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</si>
  <si>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</si>
  <si>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</si>
  <si>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</si>
  <si>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</si>
  <si>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</si>
  <si>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</si>
  <si>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</si>
  <si>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</si>
  <si>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</si>
  <si>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</si>
  <si>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</si>
  <si>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</si>
  <si>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</si>
  <si>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</si>
  <si>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</si>
  <si>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</si>
  <si>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</si>
  <si>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</si>
  <si>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</si>
  <si>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</si>
  <si>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</si>
  <si>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</si>
  <si>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</si>
  <si>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</si>
  <si>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</si>
  <si>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</si>
  <si>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</si>
  <si>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</si>
  <si>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</si>
  <si>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</si>
  <si>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</si>
  <si>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</si>
  <si>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</si>
  <si>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</si>
  <si>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</si>
  <si>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</si>
  <si>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</si>
  <si>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</si>
  <si>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</si>
  <si>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</si>
  <si>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</si>
  <si>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</si>
  <si>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</si>
  <si>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</si>
  <si>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</si>
  <si>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</si>
  <si>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</si>
  <si>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</si>
  <si>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</si>
  <si>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</si>
  <si>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</si>
  <si>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</si>
  <si>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</si>
  <si>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</si>
  <si>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</si>
  <si>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</si>
  <si>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</si>
  <si>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</si>
  <si>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</si>
  <si>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</si>
  <si>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</si>
  <si>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</si>
  <si>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</si>
  <si>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</si>
  <si>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</si>
  <si>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</si>
  <si>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</si>
  <si>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</si>
  <si>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</si>
  <si>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</si>
  <si>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</si>
  <si>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</si>
  <si>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</si>
  <si>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</si>
  <si>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</si>
  <si>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</si>
  <si>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</si>
  <si>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</si>
  <si>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</si>
  <si>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</si>
  <si>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</si>
  <si>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</si>
  <si>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</si>
  <si>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MARZU</t>
  </si>
  <si>
    <r>
      <t>AWWISSU</t>
    </r>
    <r>
      <rPr>
        <b/>
        <i/>
        <sz val="12"/>
        <rFont val="Arial"/>
        <family val="2"/>
      </rPr>
      <t xml:space="preserve"> 2020</t>
    </r>
  </si>
  <si>
    <t>31 ta' Awwissu 2020</t>
  </si>
  <si>
    <t>AWWISSU 2020</t>
  </si>
  <si>
    <t>SIMONE GRECH</t>
  </si>
  <si>
    <t>BRIGITTE SULTANA</t>
  </si>
  <si>
    <t>S. Grech</t>
  </si>
  <si>
    <t>B. Sultana</t>
  </si>
  <si>
    <t>Magistrat Dr. Simone GrechPaul Coppini LL.D.</t>
  </si>
  <si>
    <t>Silvio Xerri</t>
  </si>
  <si>
    <t>Awwissu 2020</t>
  </si>
  <si>
    <t>Diane Farrugia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</si>
</sst>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17" fontId="3" fillId="0" borderId="0" xfId="0" quotePrefix="1" applyNumberFormat="1" applyFont="1" applyProtection="1"/>
    <xf numFmtId="0" fontId="19" fillId="0" borderId="0" xfId="0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149</v>
      </c>
      <c r="H6" s="116" t="s">
        <v>166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125</v>
      </c>
    </row>
    <row r="9" spans="2:17" x14ac:dyDescent="0.2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151</v>
      </c>
      <c r="N9" s="51"/>
      <c r="O9" s="53" t="s">
        <v>12</v>
      </c>
      <c r="Q9" t="s">
        <v>62</v>
      </c>
    </row>
    <row r="10" spans="2:17" x14ac:dyDescent="0.2">
      <c r="B10" s="165"/>
      <c r="C10" s="165"/>
      <c r="D10" s="165"/>
      <c r="E10" s="165"/>
      <c r="F10" s="45"/>
      <c r="G10" s="54"/>
      <c r="H10" s="55" t="s">
        <v>2</v>
      </c>
      <c r="I10" s="55" t="s">
        <v>101</v>
      </c>
      <c r="J10" s="55" t="s">
        <v>150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5" t="s">
        <v>144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106</v>
      </c>
      <c r="H14" s="63">
        <f>'Grech S. (Ghawdex)'!I45</f>
        <v>6</v>
      </c>
      <c r="I14" s="107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2</v>
      </c>
      <c r="M14" s="64">
        <f t="shared" ref="M14:M17" si="0">G14+H14+I14-J14+K14-L14</f>
        <v>110</v>
      </c>
      <c r="N14" s="63">
        <f>'Grech S. (Ghawdex)'!U45</f>
        <v>0</v>
      </c>
      <c r="O14" s="65">
        <f t="shared" ref="O14:O17" si="1">M14-N14</f>
        <v>110</v>
      </c>
      <c r="Q14" t="s">
        <v>67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109</v>
      </c>
      <c r="H15" s="63">
        <f>'Sultana B. (Ghawdex)'!I45</f>
        <v>15</v>
      </c>
      <c r="I15" s="63">
        <f>'Sultana B. (Ghawdex)'!K45</f>
        <v>0</v>
      </c>
      <c r="J15" s="63">
        <f>'Sultana B. (Ghawdex)'!M45</f>
        <v>63</v>
      </c>
      <c r="K15" s="63">
        <f>'Sultana B. (Ghawdex)'!O45</f>
        <v>0</v>
      </c>
      <c r="L15" s="63">
        <f>'Sultana B. (Ghawdex)'!Q45</f>
        <v>2</v>
      </c>
      <c r="M15" s="64">
        <f t="shared" si="0"/>
        <v>59</v>
      </c>
      <c r="N15" s="63">
        <f>'Sultana B. (Ghawdex)'!U45</f>
        <v>0</v>
      </c>
      <c r="O15" s="65">
        <f t="shared" si="1"/>
        <v>59</v>
      </c>
      <c r="Q15" t="s">
        <v>68</v>
      </c>
    </row>
    <row r="16" spans="2:17" x14ac:dyDescent="0.2">
      <c r="B16" s="46"/>
      <c r="C16" s="104" t="str">
        <f>Q71</f>
        <v>MONICA VELLA</v>
      </c>
      <c r="D16" s="45"/>
      <c r="E16" s="45"/>
      <c r="F16" s="45"/>
      <c r="G16" s="62">
        <f>'Vella M. (Ghawdex)'!G45</f>
        <v>148</v>
      </c>
      <c r="H16" s="63">
        <f>'Vella M. (Ghawdex)'!I45</f>
        <v>2</v>
      </c>
      <c r="I16" s="63">
        <f>'Vella M. (Ghawdex)'!K45</f>
        <v>0</v>
      </c>
      <c r="J16" s="63">
        <f>'Vella M. (Ghawdex)'!M45</f>
        <v>0</v>
      </c>
      <c r="K16" s="63">
        <f>'Vella M. (Ghawdex)'!O45</f>
        <v>0</v>
      </c>
      <c r="L16" s="63">
        <f>'Vella M. (Ghawdex)'!Q45</f>
        <v>0</v>
      </c>
      <c r="M16" s="64">
        <f t="shared" si="0"/>
        <v>150</v>
      </c>
      <c r="N16" s="63">
        <f>'Vella M. (Ghawdex)'!U45</f>
        <v>0</v>
      </c>
      <c r="O16" s="65">
        <f t="shared" si="1"/>
        <v>150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288</v>
      </c>
      <c r="H17" s="63">
        <f>'Mifsud J (Ghawdex)'!I45</f>
        <v>61</v>
      </c>
      <c r="I17" s="63">
        <f>'Mifsud J (Ghawdex)'!K45</f>
        <v>0</v>
      </c>
      <c r="J17" s="63">
        <f>'Mifsud J (Ghawdex)'!M45</f>
        <v>3</v>
      </c>
      <c r="K17" s="63">
        <f>'Mifsud J (Ghawdex)'!O45</f>
        <v>1</v>
      </c>
      <c r="L17" s="63">
        <f>'Mifsud J (Ghawdex)'!Q45</f>
        <v>0</v>
      </c>
      <c r="M17" s="64">
        <f t="shared" si="0"/>
        <v>347</v>
      </c>
      <c r="N17" s="63">
        <f>'Mifsud J (Ghawdex)'!U45</f>
        <v>3</v>
      </c>
      <c r="O17" s="65">
        <f t="shared" si="1"/>
        <v>344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654</v>
      </c>
      <c r="H20" s="69">
        <f t="shared" si="2"/>
        <v>84</v>
      </c>
      <c r="I20" s="69">
        <f t="shared" si="2"/>
        <v>0</v>
      </c>
      <c r="J20" s="69">
        <f t="shared" si="2"/>
        <v>66</v>
      </c>
      <c r="K20" s="69">
        <f t="shared" si="2"/>
        <v>1</v>
      </c>
      <c r="L20" s="69">
        <f t="shared" si="2"/>
        <v>4</v>
      </c>
      <c r="M20" s="69">
        <f t="shared" si="2"/>
        <v>669</v>
      </c>
      <c r="N20" s="69">
        <f t="shared" si="2"/>
        <v>3</v>
      </c>
      <c r="O20" s="69">
        <f t="shared" si="2"/>
        <v>666</v>
      </c>
    </row>
    <row r="21" spans="1:17" ht="12" customHeight="1" x14ac:dyDescent="0.2">
      <c r="B21" s="46"/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t="s">
        <v>160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138</v>
      </c>
    </row>
    <row r="72" spans="17:17" ht="12" customHeight="1" x14ac:dyDescent="0.2">
      <c r="Q72" t="s">
        <v>161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5" workbookViewId="0">
      <selection activeCell="G26" sqref="G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139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Awwissu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11</v>
      </c>
      <c r="T24" s="5"/>
      <c r="U24" s="39"/>
      <c r="V24" s="5"/>
      <c r="W24" s="43">
        <f t="shared" si="0"/>
        <v>11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137</v>
      </c>
      <c r="H25" s="5"/>
      <c r="I25" s="39">
        <v>2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139</v>
      </c>
      <c r="T25" s="5"/>
      <c r="U25" s="39"/>
      <c r="V25" s="5"/>
      <c r="W25" s="43">
        <f t="shared" si="0"/>
        <v>139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148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150</v>
      </c>
      <c r="T45" s="43"/>
      <c r="U45" s="44">
        <f>SUM(U22:U43)</f>
        <v>0</v>
      </c>
      <c r="V45" s="43"/>
      <c r="W45" s="44">
        <f>SUM(W22:W43)</f>
        <v>150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2"/>
      <c r="E52" s="148"/>
      <c r="Q52" s="14"/>
      <c r="R52" s="14"/>
      <c r="S52" s="14"/>
      <c r="T52" s="14"/>
      <c r="U52" s="14"/>
      <c r="V52" s="14"/>
      <c r="W52" s="14"/>
    </row>
    <row r="53" spans="3:23" x14ac:dyDescent="0.2">
      <c r="C53" s="182"/>
      <c r="D53" s="171"/>
      <c r="E53" s="171"/>
      <c r="M53" s="5"/>
      <c r="N53" s="28" t="s">
        <v>35</v>
      </c>
      <c r="Q53" s="29"/>
      <c r="S53" s="11" t="s">
        <v>167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7" workbookViewId="0">
      <selection activeCell="AC29" sqref="AC2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117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s="152" customFormat="1" ht="15.75" x14ac:dyDescent="0.25">
      <c r="B9" s="12" t="s">
        <v>155</v>
      </c>
      <c r="C9" s="12"/>
      <c r="D9" s="12"/>
      <c r="E9" s="12"/>
      <c r="G9" s="155"/>
      <c r="H9" s="162" t="s">
        <v>159</v>
      </c>
      <c r="I9" s="156"/>
      <c r="L9" s="155"/>
      <c r="M9" s="155"/>
      <c r="P9" s="155"/>
      <c r="Q9" s="155"/>
    </row>
    <row r="10" spans="2:22" ht="3.75" customHeight="1" x14ac:dyDescent="0.2">
      <c r="H10" s="11" t="s">
        <v>156</v>
      </c>
    </row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4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158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"/>
    <row r="4" spans="2:24" ht="15.75" customHeight="1" x14ac:dyDescent="0.25">
      <c r="B4" s="172" t="s">
        <v>152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Awwissu 2020</v>
      </c>
      <c r="I7" s="128"/>
      <c r="L7" s="5"/>
      <c r="M7" s="5"/>
      <c r="P7" s="5"/>
      <c r="Q7" s="5"/>
    </row>
    <row r="8" spans="2:24" ht="106.7" customHeight="1" x14ac:dyDescent="0.2">
      <c r="B8" s="173" t="s">
        <v>53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"/>
    <row r="10" spans="2:24" ht="10.5" customHeight="1" x14ac:dyDescent="0.2">
      <c r="B10" s="175" t="s">
        <v>48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4"/>
      <c r="D48" s="183"/>
      <c r="E48" s="184"/>
      <c r="T48" s="15" t="s">
        <v>8</v>
      </c>
    </row>
    <row r="49" spans="3:23" x14ac:dyDescent="0.2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141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4" workbookViewId="0">
      <selection activeCell="G9" sqref="G9:G32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Awwissu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147</v>
      </c>
    </row>
    <row r="8" spans="1:20" ht="12.95" customHeight="1" x14ac:dyDescent="0.2">
      <c r="Q8" s="2"/>
    </row>
    <row r="9" spans="1:20" ht="96" customHeight="1" x14ac:dyDescent="0.2">
      <c r="C9" s="70" t="s">
        <v>162</v>
      </c>
      <c r="D9" s="71" t="s">
        <v>163</v>
      </c>
      <c r="E9" s="71" t="s">
        <v>135</v>
      </c>
      <c r="F9" s="71" t="s">
        <v>136</v>
      </c>
      <c r="G9" s="71" t="s">
        <v>140</v>
      </c>
      <c r="H9" s="71" t="s">
        <v>142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77">
        <f>SUMIF('Vella M. (Ghawdex)'!$D$23:$D$43,B10,'Vella M. (Ghawdex)'!$I$23:$I$43)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2</v>
      </c>
      <c r="D11" s="83">
        <f>SUMIF('Sultana B. (Ghawdex)'!$D$23:$D$43,B11,'Sultana B. (Ghawdex)'!$I$23:$I$43)</f>
        <v>7</v>
      </c>
      <c r="E11" s="83">
        <f>SUMIF('Mifsud J (Ghawdex)'!$D$23:$D$43,B11,'Mifsud J (Ghawdex)'!$I$23:$I$43)</f>
        <v>5</v>
      </c>
      <c r="F11" s="83">
        <f>SUMIF('Camilleri N. (Ghawdex)'!$D$23:$D$43,B11,'Camilleri N. (Ghawdex)'!$I$23:$I$43)</f>
        <v>0</v>
      </c>
      <c r="G11" s="83">
        <f>SUMIF('Vella M. (Ghawdex)'!$D$23:$D$43,B11,'Vella M. (Ghawdex)'!$I$23:$I$43)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14</v>
      </c>
      <c r="P11" s="85">
        <f t="shared" si="1"/>
        <v>0.16666666666666666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4</v>
      </c>
      <c r="D12" s="89">
        <f>SUMIF('Sultana B. (Ghawdex)'!$D$23:$D$43,B12,'Sultana B. (Ghawdex)'!$I$23:$I$43)</f>
        <v>8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9">
        <f>SUMIF('Vella M. (Ghawdex)'!$D$23:$D$43,B12,'Vella M. (Ghawdex)'!$I$23:$I$43)</f>
        <v>2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14</v>
      </c>
      <c r="P12" s="91">
        <f t="shared" si="1"/>
        <v>0.16666666666666666</v>
      </c>
      <c r="Q12" s="92">
        <f>SUM(O10:O12)</f>
        <v>28</v>
      </c>
      <c r="R12" s="93">
        <f>Q12/$O$31</f>
        <v>0.33333333333333331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(Ghawdex)'!$D$23:$D$43,B13,'Vella M. (Ghawdex)'!$I$23:$I$43)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(Ghawdex)'!$D$23:$D$43,B14,'Vella M. (Ghawdex)'!$I$23:$I$43)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9">
        <f>SUMIF('Vella M. (Ghawdex)'!$D$23:$D$43,B15,'Vella M. (Ghawdex)'!$I$23:$I$43)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1</v>
      </c>
      <c r="F16" s="77">
        <f>SUMIF('Camilleri N. (Ghawdex)'!$D$23:$D$43,B16,'Camilleri N. (Ghawdex)'!$I$23:$I$43)</f>
        <v>0</v>
      </c>
      <c r="G16" s="77">
        <f>SUMIF('Vella M. (Ghawdex)'!$D$23:$D$43,B16,'Vella M. (Ghawdex)'!$I$23:$I$43)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1</v>
      </c>
      <c r="P16" s="79">
        <f t="shared" si="1"/>
        <v>1.1904761904761904E-2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1</v>
      </c>
      <c r="F17" s="83">
        <f>SUMIF('Camilleri N. (Ghawdex)'!$D$23:$D$43,B17,'Camilleri N. (Ghawdex)'!$I$23:$I$43)</f>
        <v>0</v>
      </c>
      <c r="G17" s="83">
        <f>SUMIF('Vella M. (Ghawdex)'!$D$23:$D$43,B17,'Vella M. (Ghawdex)'!$I$23:$I$43)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1</v>
      </c>
      <c r="P17" s="85">
        <f t="shared" si="1"/>
        <v>1.1904761904761904E-2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(Ghawdex)'!$D$23:$D$43,B18,'Vella M. (Ghawdex)'!$I$23:$I$43)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(Ghawdex)'!$D$23:$D$43,B19,'Vella M. (Ghawdex)'!$I$23:$I$43)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9">
        <f>SUMIF('Vella M. (Ghawdex)'!$D$23:$D$43,B20,'Vella M. (Ghawdex)'!$I$23:$I$43)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2</v>
      </c>
      <c r="R20" s="93">
        <f>Q20/$O$31</f>
        <v>2.3809523809523808E-2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7</v>
      </c>
      <c r="F21" s="77">
        <f>SUMIF('Camilleri N. (Ghawdex)'!$D$23:$D$43,B21,'Camilleri N. (Ghawdex)'!$I$23:$I$43)</f>
        <v>0</v>
      </c>
      <c r="G21" s="77">
        <f>SUMIF('Vella M. (Ghawdex)'!$D$23:$D$43,B21,'Vella M. (Ghawdex)'!$I$23:$I$43)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7</v>
      </c>
      <c r="P21" s="79">
        <f t="shared" si="1"/>
        <v>8.3333333333333329E-2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(Ghawdex)'!$D$23:$D$43,B22,'Vella M. (Ghawdex)'!$I$23:$I$43)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7</v>
      </c>
      <c r="R22" s="93">
        <f t="shared" ref="R22:R30" si="2">Q22/$O$31</f>
        <v>8.3333333333333329E-2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47</v>
      </c>
      <c r="F23" s="77">
        <f>SUMIF('Camilleri N. (Ghawdex)'!$D$23:$D$43,B23,'Camilleri N. (Ghawdex)'!$I$23:$I$43)</f>
        <v>0</v>
      </c>
      <c r="G23" s="77">
        <f>SUMIF('Vella M. (Ghawdex)'!$D$23:$D$43,B23,'Vella M. (Ghawdex)'!$I$23:$I$43)</f>
        <v>0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47</v>
      </c>
      <c r="P23" s="94">
        <f t="shared" si="1"/>
        <v>0.55952380952380953</v>
      </c>
      <c r="Q23" s="95">
        <f t="shared" ref="Q23:Q30" si="3">SUM(O23)</f>
        <v>47</v>
      </c>
      <c r="R23" s="96">
        <f t="shared" si="2"/>
        <v>0.55952380952380953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(Ghawdex)'!$D$23:$D$43,B24,'Vella M. (Ghawdex)'!$I$23:$I$43)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(Ghawdex)'!$D$23:$D$43,B25,'Vella M. (Ghawdex)'!$I$23:$I$43)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(Ghawdex)'!$D$23:$D$43,B26,'Vella M. (Ghawdex)'!$I$23:$I$43)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(Ghawdex)'!$D$23:$D$43,B27,'Vella M. (Ghawdex)'!$I$23:$I$43)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(Ghawdex)'!$D$23:$D$43,B28,'Vella M. (Ghawdex)'!$I$23:$I$43)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(Ghawdex)'!$D$23:$D$43,B29,'Vella M. (Ghawdex)'!$I$23:$I$43)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(Ghawdex)'!$D$23:$D$43,B30,'Vella M. (Ghawdex)'!$I$23:$I$43)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6</v>
      </c>
      <c r="D31" s="98">
        <f t="shared" si="4"/>
        <v>15</v>
      </c>
      <c r="E31" s="98">
        <f t="shared" si="4"/>
        <v>61</v>
      </c>
      <c r="F31" s="98">
        <f t="shared" si="4"/>
        <v>0</v>
      </c>
      <c r="G31" s="98">
        <f t="shared" si="4"/>
        <v>2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84</v>
      </c>
      <c r="P31" s="9"/>
      <c r="Q31" s="8"/>
      <c r="R31" s="10"/>
    </row>
    <row r="32" spans="2:18" ht="13.5" customHeight="1" thickBot="1" x14ac:dyDescent="0.25">
      <c r="C32" s="111">
        <f>C31/O31</f>
        <v>7.1428571428571425E-2</v>
      </c>
      <c r="D32" s="112">
        <f>D31/O31</f>
        <v>0.17857142857142858</v>
      </c>
      <c r="E32" s="112">
        <f>E31/O31</f>
        <v>0.72619047619047616</v>
      </c>
      <c r="F32" s="112">
        <f>F31/O31</f>
        <v>0</v>
      </c>
      <c r="G32" s="112">
        <f>G31/O31</f>
        <v>2.3809523809523808E-2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4" workbookViewId="0">
      <selection activeCell="Y35" sqref="Y35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Awwissu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162</v>
      </c>
      <c r="D9" s="71" t="s">
        <v>163</v>
      </c>
      <c r="E9" s="71" t="s">
        <v>137</v>
      </c>
      <c r="F9" s="71" t="s">
        <v>136</v>
      </c>
      <c r="G9" s="71" t="s">
        <v>140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SUMIF('Mifsud J (Ghawdex)'!$D$23:$D$43,B10,'Mifsud J (Ghawdex)'!$M$23:$M$43)</f>
        <v>0</v>
      </c>
      <c r="F10" s="77">
        <f>SUMIF('Camilleri N. (Ghawdex)'!$D$23:$D$43,B10,'Camilleri N. (Ghawdex)'!$M$23:$M$43)</f>
        <v>0</v>
      </c>
      <c r="G10" s="77">
        <f>SUMIF('Vella M. (Ghawdex)'!$D$23:$D$43,B10,'Vella M.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0</v>
      </c>
      <c r="D11" s="83">
        <f>SUMIF('Sultana B. (Ghawdex)'!$D$23:$D$43,B11,'Sultana B. (Ghawdex)'!$M$23:$M$43)</f>
        <v>3</v>
      </c>
      <c r="E11" s="83">
        <f>SUMIF('Mifsud J (Ghawdex)'!$D$23:$D$43,B11,'Mifsud J (Ghawdex)'!$M$23:$M$43)</f>
        <v>1</v>
      </c>
      <c r="F11" s="83">
        <f>SUMIF('Camilleri N. (Ghawdex)'!$D$23:$D$43,B11,'Camilleri N. (Ghawdex)'!$M$23:$M$43)</f>
        <v>0</v>
      </c>
      <c r="G11" s="83">
        <f>SUMIF('Vella M. (Ghawdex)'!$D$23:$D$43,B11,'Vella M. (Ghawdex)'!$M$23:$M$43)</f>
        <v>0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4</v>
      </c>
      <c r="P11" s="85">
        <f t="shared" si="1"/>
        <v>6.0606060606060608E-2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0</v>
      </c>
      <c r="D12" s="89">
        <f>SUMIF('Sultana B. (Ghawdex)'!$D$23:$D$43,B12,'Sultana B. (Ghawdex)'!$M$23:$M$43)</f>
        <v>60</v>
      </c>
      <c r="E12" s="89">
        <f>SUMIF('Mifsud J (Ghawdex)'!$D$23:$D$43,B12,'Mifsud J (Ghawdex)'!$M$23:$M$43)</f>
        <v>0</v>
      </c>
      <c r="F12" s="89">
        <f>SUMIF('Camilleri N. (Ghawdex)'!$D$23:$D$43,B12,'Camilleri N. (Ghawdex)'!$M$23:$M$43)</f>
        <v>0</v>
      </c>
      <c r="G12" s="89">
        <f>SUMIF('Vella M. (Ghawdex)'!$D$23:$D$43,B12,'Vella M.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60</v>
      </c>
      <c r="P12" s="91">
        <f t="shared" si="1"/>
        <v>0.90909090909090906</v>
      </c>
      <c r="Q12" s="92">
        <f>SUM(O10:O12)</f>
        <v>64</v>
      </c>
      <c r="R12" s="93">
        <f>Q12/$O$31</f>
        <v>0.96969696969696972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SUMIF('Mifsud J (Ghawdex)'!$D$23:$D$43,B13,'Mifsud J (Ghawdex)'!$M$23:$M$43)</f>
        <v>0</v>
      </c>
      <c r="F13" s="77">
        <f>SUMIF('Camilleri N. (Ghawdex)'!$D$23:$D$43,B13,'Camilleri N. (Ghawdex)'!$M$23:$M$43)</f>
        <v>0</v>
      </c>
      <c r="G13" s="77">
        <f>SUMIF('Vella M. (Ghawdex)'!$D$23:$D$43,B13,'Vella M.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SUMIF('Mifsud J (Ghawdex)'!$D$23:$D$43,B14,'Mifsud J (Ghawdex)'!$M$23:$M$43)</f>
        <v>0</v>
      </c>
      <c r="F14" s="83">
        <f>SUMIF('Camilleri N. (Ghawdex)'!$D$23:$D$43,B14,'Camilleri N. (Ghawdex)'!$M$23:$M$43)</f>
        <v>0</v>
      </c>
      <c r="G14" s="83">
        <f>SUMIF('Vella M. (Ghawdex)'!$D$23:$D$43,B14,'Vella M.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9">
        <f>SUMIF('Mifsud J (Ghawdex)'!$D$23:$D$43,B15,'Mifsud J (Ghawdex)'!$M$23:$M$43)</f>
        <v>0</v>
      </c>
      <c r="F15" s="89">
        <f>SUMIF('Camilleri N. (Ghawdex)'!$D$23:$D$43,B15,'Camilleri N. (Ghawdex)'!$M$23:$M$43)</f>
        <v>0</v>
      </c>
      <c r="G15" s="89">
        <f>SUMIF('Vella M. (Ghawdex)'!$D$23:$D$43,B15,'Vella M.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SUMIF('Mifsud J (Ghawdex)'!$D$23:$D$43,B16,'Mifsud J (Ghawdex)'!$M$23:$M$43)</f>
        <v>0</v>
      </c>
      <c r="F16" s="77">
        <f>SUMIF('Camilleri N. (Ghawdex)'!$D$23:$D$43,B16,'Camilleri N. (Ghawdex)'!$M$23:$M$43)</f>
        <v>0</v>
      </c>
      <c r="G16" s="77">
        <f>SUMIF('Vella M. (Ghawdex)'!$D$23:$D$43,B16,'Vella M.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SUMIF('Mifsud J (Ghawdex)'!$D$23:$D$43,B17,'Mifsud J (Ghawdex)'!$M$23:$M$43)</f>
        <v>0</v>
      </c>
      <c r="F17" s="83">
        <f>SUMIF('Camilleri N. (Ghawdex)'!$D$23:$D$43,B17,'Camilleri N. (Ghawdex)'!$M$23:$M$43)</f>
        <v>0</v>
      </c>
      <c r="G17" s="83">
        <f>SUMIF('Vella M. (Ghawdex)'!$D$23:$D$43,B17,'Vella M.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SUMIF('Mifsud J (Ghawdex)'!$D$23:$D$43,B18,'Mifsud J (Ghawdex)'!$M$23:$M$43)</f>
        <v>0</v>
      </c>
      <c r="F18" s="83">
        <f>SUMIF('Camilleri N. (Ghawdex)'!$D$23:$D$43,B18,'Camilleri N. (Ghawdex)'!$M$23:$M$43)</f>
        <v>0</v>
      </c>
      <c r="G18" s="83">
        <f>SUMIF('Vella M. (Ghawdex)'!$D$23:$D$43,B18,'Vella M.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SUMIF('Mifsud J (Ghawdex)'!$D$23:$D$43,B19,'Mifsud J (Ghawdex)'!$M$23:$M$43)</f>
        <v>0</v>
      </c>
      <c r="F19" s="83">
        <f>SUMIF('Camilleri N. (Ghawdex)'!$D$23:$D$43,B19,'Camilleri N. (Ghawdex)'!$M$23:$M$43)</f>
        <v>0</v>
      </c>
      <c r="G19" s="83">
        <f>SUMIF('Vella M. (Ghawdex)'!$D$23:$D$43,B19,'Vella M.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9">
        <f>SUMIF('Mifsud J (Ghawdex)'!$D$23:$D$43,B20,'Mifsud J (Ghawdex)'!$M$23:$M$43)</f>
        <v>0</v>
      </c>
      <c r="F20" s="89">
        <f>SUMIF('Camilleri N. (Ghawdex)'!$D$23:$D$43,B20,'Camilleri N. (Ghawdex)'!$M$23:$M$43)</f>
        <v>0</v>
      </c>
      <c r="G20" s="89">
        <f>SUMIF('Vella M. (Ghawdex)'!$D$23:$D$43,B20,'Vella M.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SUMIF('Mifsud J (Ghawdex)'!$D$23:$D$43,B21,'Mifsud J (Ghawdex)'!$M$23:$M$43)</f>
        <v>1</v>
      </c>
      <c r="F21" s="77">
        <f>SUMIF('Camilleri N. (Ghawdex)'!$D$23:$D$43,B21,'Camilleri N. (Ghawdex)'!$M$23:$M$43)</f>
        <v>0</v>
      </c>
      <c r="G21" s="77">
        <f>SUMIF('Vella M. (Ghawdex)'!$D$23:$D$43,B21,'Vella M.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1</v>
      </c>
      <c r="P21" s="79">
        <f t="shared" si="1"/>
        <v>1.5151515151515152E-2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SUMIF('Mifsud J (Ghawdex)'!$D$23:$D$43,B22,'Mifsud J (Ghawdex)'!$M$23:$M$43)</f>
        <v>0</v>
      </c>
      <c r="F22" s="89">
        <f>SUMIF('Camilleri N. (Ghawdex)'!$D$23:$D$43,B22,'Camilleri N. (Ghawdex)'!$M$23:$M$43)</f>
        <v>0</v>
      </c>
      <c r="G22" s="89">
        <f>SUMIF('Vella M. (Ghawdex)'!$D$23:$D$43,B22,'Vella M.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1</v>
      </c>
      <c r="R22" s="93">
        <f t="shared" ref="R22:R30" si="2">Q22/$O$31</f>
        <v>1.5151515151515152E-2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0</v>
      </c>
      <c r="D23" s="77">
        <f>SUMIF('Sultana B. (Ghawdex)'!$D$23:$D$43,B23,'Sultana B. (Ghawdex)'!$M$23:$M$43)</f>
        <v>0</v>
      </c>
      <c r="E23" s="77">
        <f>SUMIF('Mifsud J (Ghawdex)'!$D$23:$D$43,B23,'Mifsud J (Ghawdex)'!$M$23:$M$43)</f>
        <v>1</v>
      </c>
      <c r="F23" s="77">
        <f>SUMIF('Camilleri N. (Ghawdex)'!$D$23:$D$43,B23,'Camilleri N. (Ghawdex)'!$M$23:$M$43)</f>
        <v>0</v>
      </c>
      <c r="G23" s="77">
        <f>SUMIF('Vella M. (Ghawdex)'!$D$23:$D$43,B23,'Vella M. (Ghawdex)'!$M$23:$M$43)</f>
        <v>0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1</v>
      </c>
      <c r="P23" s="94">
        <f t="shared" si="1"/>
        <v>1.5151515151515152E-2</v>
      </c>
      <c r="Q23" s="95">
        <f t="shared" ref="Q23:Q30" si="3">SUM(O23)</f>
        <v>1</v>
      </c>
      <c r="R23" s="96">
        <f t="shared" si="2"/>
        <v>1.5151515151515152E-2</v>
      </c>
    </row>
    <row r="24" spans="2:18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SUMIF('Mifsud J (Ghawdex)'!$D$23:$D$43,B24,'Mifsud J (Ghawdex)'!$M$23:$M$43)</f>
        <v>0</v>
      </c>
      <c r="F24" s="77">
        <f>SUMIF('Camilleri N. (Ghawdex)'!$D$23:$D$43,B24,'Camilleri N. (Ghawdex)'!$M$23:$M$43)</f>
        <v>0</v>
      </c>
      <c r="G24" s="77">
        <f>SUMIF('Vella M. (Ghawdex)'!$D$23:$D$43,B24,'Vella M.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SUMIF('Mifsud J (Ghawdex)'!$D$23:$D$43,B25,'Mifsud J (Ghawdex)'!$M$23:$M$43)</f>
        <v>0</v>
      </c>
      <c r="F25" s="77">
        <f>SUMIF('Camilleri N. (Ghawdex)'!$D$23:$D$43,B25,'Camilleri N. (Ghawdex)'!$M$23:$M$43)</f>
        <v>0</v>
      </c>
      <c r="G25" s="77">
        <f>SUMIF('Vella M. (Ghawdex)'!$D$23:$D$43,B25,'Vella M.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SUMIF('Mifsud J (Ghawdex)'!$D$23:$D$43,B26,'Mifsud J (Ghawdex)'!$M$23:$M$43)</f>
        <v>0</v>
      </c>
      <c r="F26" s="77">
        <f>SUMIF('Camilleri N. (Ghawdex)'!$D$23:$D$43,B26,'Camilleri N. (Ghawdex)'!$M$23:$M$43)</f>
        <v>0</v>
      </c>
      <c r="G26" s="77">
        <f>SUMIF('Vella M. (Ghawdex)'!$D$23:$D$43,B26,'Vella M.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SUMIF('Mifsud J (Ghawdex)'!$D$23:$D$43,B27,'Mifsud J (Ghawdex)'!$M$23:$M$43)</f>
        <v>0</v>
      </c>
      <c r="F27" s="77">
        <f>SUMIF('Camilleri N. (Ghawdex)'!$D$23:$D$43,B27,'Camilleri N. (Ghawdex)'!$M$23:$M$43)</f>
        <v>0</v>
      </c>
      <c r="G27" s="77">
        <f>SUMIF('Vella M. (Ghawdex)'!$D$23:$D$43,B27,'Vella M.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SUMIF('Mifsud J (Ghawdex)'!$D$23:$D$43,B28,'Mifsud J (Ghawdex)'!$M$23:$M$43)</f>
        <v>0</v>
      </c>
      <c r="F28" s="77">
        <f>SUMIF('Camilleri N. (Ghawdex)'!$D$23:$D$43,B28,'Camilleri N. (Ghawdex)'!$M$23:$M$43)</f>
        <v>0</v>
      </c>
      <c r="G28" s="77">
        <f>SUMIF('Vella M. (Ghawdex)'!$D$23:$D$43,B28,'Vella M.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SUMIF('Mifsud J (Ghawdex)'!$D$23:$D$43,B29,'Mifsud J (Ghawdex)'!$M$23:$M$43)</f>
        <v>0</v>
      </c>
      <c r="F29" s="77">
        <f>SUMIF('Camilleri N. (Ghawdex)'!$D$23:$D$43,B29,'Camilleri N. (Ghawdex)'!$M$23:$M$43)</f>
        <v>0</v>
      </c>
      <c r="G29" s="77">
        <f>SUMIF('Vella M. (Ghawdex)'!$D$23:$D$43,B29,'Vella M.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SUMIF('Mifsud J (Ghawdex)'!$D$23:$D$43,B30,'Mifsud J (Ghawdex)'!$M$23:$M$43)</f>
        <v>0</v>
      </c>
      <c r="F30" s="77">
        <f>SUMIF('Camilleri N. (Ghawdex)'!$D$23:$D$43,B30,'Camilleri N. (Ghawdex)'!$M$23:$M$43)</f>
        <v>0</v>
      </c>
      <c r="G30" s="77">
        <f>SUMIF('Vella M. (Ghawdex)'!$D$23:$D$43,B30,'Vella M.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0</v>
      </c>
      <c r="D31" s="98">
        <f t="shared" si="4"/>
        <v>63</v>
      </c>
      <c r="E31" s="98">
        <f t="shared" si="4"/>
        <v>3</v>
      </c>
      <c r="F31" s="98">
        <f t="shared" si="4"/>
        <v>0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66</v>
      </c>
      <c r="P31" s="9"/>
      <c r="Q31" s="8"/>
      <c r="R31" s="10"/>
    </row>
    <row r="32" spans="2:18" ht="13.5" customHeight="1" thickBot="1" x14ac:dyDescent="0.25">
      <c r="C32" s="111">
        <f>C31/O31</f>
        <v>0</v>
      </c>
      <c r="D32" s="112">
        <f>D31/O31</f>
        <v>0.95454545454545459</v>
      </c>
      <c r="E32" s="112">
        <f>E31/O31</f>
        <v>4.5454545454545456E-2</v>
      </c>
      <c r="F32" s="112">
        <f>F31/O31</f>
        <v>0</v>
      </c>
      <c r="G32" s="112">
        <f>G31/O31</f>
        <v>0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4" workbookViewId="0">
      <selection activeCell="F9" sqref="F9:F32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45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Awwissu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162</v>
      </c>
      <c r="C9" s="71" t="s">
        <v>163</v>
      </c>
      <c r="D9" s="71" t="s">
        <v>137</v>
      </c>
      <c r="E9" s="71" t="s">
        <v>136</v>
      </c>
      <c r="F9" s="71" t="s">
        <v>140</v>
      </c>
      <c r="G9" s="71" t="s">
        <v>143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18</v>
      </c>
      <c r="E10" s="77">
        <f>SUMIF('Camilleri N. (Ghawdex)'!$D$23:$D$43,A10,'Camilleri N. (Ghawdex)'!$S$23:$S$43)</f>
        <v>0</v>
      </c>
      <c r="F10" s="77">
        <f>SUMIF('Vella M. (Ghawdex)'!$D$23:$D$43,A10,'Vella M. (Ghawdex)'!$S$23:$S$43)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21</v>
      </c>
      <c r="O10" s="79">
        <f t="shared" ref="O10:O25" si="1">N10/$N$31</f>
        <v>3.1390134529147982E-2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1</v>
      </c>
      <c r="C11" s="83">
        <f>SUMIF('Sultana B. (Ghawdex)'!$D$23:$D$43,A11,'Sultana B. (Ghawdex)'!$S$23:$S$43)</f>
        <v>5</v>
      </c>
      <c r="D11" s="83">
        <f>SUMIF('Mifsud J (Ghawdex)'!$D$23:$D$43,A11,'Mifsud J (Ghawdex)'!$S$23:$S$43)</f>
        <v>43</v>
      </c>
      <c r="E11" s="83">
        <f>SUMIF('Camilleri N. (Ghawdex)'!$D$23:$D$43,A11,'Camilleri N. (Ghawdex)'!$S$23:$S$43)</f>
        <v>1</v>
      </c>
      <c r="F11" s="83">
        <f>SUMIF('Vella M. (Ghawdex)'!$D$23:$D$43,A11,'Vella M. (Ghawdex)'!$S$23:$S$43)</f>
        <v>11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61</v>
      </c>
      <c r="O11" s="85">
        <f t="shared" si="1"/>
        <v>9.1180866965620333E-2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109</v>
      </c>
      <c r="C12" s="89">
        <f>SUMIF('Sultana B. (Ghawdex)'!$D$23:$D$43,A12,'Sultana B. (Ghawdex)'!$S$23:$S$43)</f>
        <v>53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9">
        <f>SUMIF('Vella M. (Ghawdex)'!$D$23:$D$43,A12,'Vella M. (Ghawdex)'!$S$23:$S$43)</f>
        <v>139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301</v>
      </c>
      <c r="O12" s="91">
        <f t="shared" si="1"/>
        <v>0.44992526158445439</v>
      </c>
      <c r="P12" s="92">
        <f>SUM(N10:N12)</f>
        <v>383</v>
      </c>
      <c r="Q12" s="93">
        <f>P12/$N$31</f>
        <v>0.57249626307922274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(Ghawdex)'!$D$23:$D$43,A13,'Vella M. (Ghawdex)'!$S$23:$S$43)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(Ghawdex)'!$D$23:$D$43,A14,'Vella M. (Ghawdex)'!$S$23:$S$43)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13</v>
      </c>
      <c r="E15" s="89">
        <f>SUMIF('Camilleri N. (Ghawdex)'!$D$23:$D$43,A15,'Camilleri N. (Ghawdex)'!$S$23:$S$43)</f>
        <v>0</v>
      </c>
      <c r="F15" s="89">
        <f>SUMIF('Vella M. (Ghawdex)'!$D$23:$D$43,A15,'Vella M. (Ghawdex)'!$S$23:$S$43)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13</v>
      </c>
      <c r="O15" s="91">
        <f t="shared" si="1"/>
        <v>1.9431988041853511E-2</v>
      </c>
      <c r="P15" s="92">
        <f>SUM(N13:N15)</f>
        <v>13</v>
      </c>
      <c r="Q15" s="93">
        <f>P15/$N$31</f>
        <v>1.9431988041853511E-2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1</v>
      </c>
      <c r="E16" s="77">
        <f>SUMIF('Camilleri N. (Ghawdex)'!$D$23:$D$43,A16,'Camilleri N. (Ghawdex)'!$S$23:$S$43)</f>
        <v>0</v>
      </c>
      <c r="F16" s="77">
        <f>SUMIF('Vella M. (Ghawdex)'!$D$23:$D$43,A16,'Vella M. (Ghawdex)'!$S$23:$S$43)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1</v>
      </c>
      <c r="O16" s="79">
        <f t="shared" si="1"/>
        <v>1.4947683109118087E-3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2</v>
      </c>
      <c r="E17" s="83">
        <f>SUMIF('Camilleri N. (Ghawdex)'!$D$23:$D$43,A17,'Camilleri N. (Ghawdex)'!$S$23:$S$43)</f>
        <v>0</v>
      </c>
      <c r="F17" s="83">
        <f>SUMIF('Vella M. (Ghawdex)'!$D$23:$D$43,A17,'Vella M. (Ghawdex)'!$S$23:$S$43)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2</v>
      </c>
      <c r="O17" s="85">
        <f t="shared" si="1"/>
        <v>2.9895366218236174E-3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(Ghawdex)'!$D$23:$D$43,A18,'Vella M. (Ghawdex)'!$S$23:$S$43)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(Ghawdex)'!$D$23:$D$43,A19,'Vella M. (Ghawdex)'!$S$23:$S$43)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2</v>
      </c>
      <c r="O19" s="85">
        <f t="shared" si="1"/>
        <v>2.9895366218236174E-3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9">
        <f>SUMIF('Vella M. (Ghawdex)'!$D$23:$D$43,A20,'Vella M. (Ghawdex)'!$S$23:$S$43)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2.9895366218236174E-3</v>
      </c>
      <c r="P20" s="92">
        <f>SUM(N16:N20)</f>
        <v>7</v>
      </c>
      <c r="Q20" s="93">
        <f>P20/$N$31</f>
        <v>1.0463378176382661E-2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41</v>
      </c>
      <c r="E21" s="77">
        <f>SUMIF('Camilleri N. (Ghawdex)'!$D$23:$D$43,A21,'Camilleri N. (Ghawdex)'!$S$23:$S$43)</f>
        <v>0</v>
      </c>
      <c r="F21" s="77">
        <f>SUMIF('Vella M. (Ghawdex)'!$D$23:$D$43,A21,'Vella M. (Ghawdex)'!$S$23:$S$43)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41</v>
      </c>
      <c r="O21" s="79">
        <f t="shared" si="1"/>
        <v>6.1285500747384154E-2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(Ghawdex)'!$D$23:$D$43,A22,'Vella M. (Ghawdex)'!$S$23:$S$43)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0</v>
      </c>
      <c r="O22" s="91">
        <f t="shared" si="1"/>
        <v>0</v>
      </c>
      <c r="P22" s="92">
        <f>SUM(N21:N22)</f>
        <v>41</v>
      </c>
      <c r="Q22" s="93">
        <f t="shared" ref="Q22:Q30" si="2">P22/$N$31</f>
        <v>6.1285500747384154E-2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221</v>
      </c>
      <c r="E23" s="77">
        <f>SUMIF('Camilleri N. (Ghawdex)'!$D$23:$D$43,A23,'Camilleri N. (Ghawdex)'!$S$23:$S$43)</f>
        <v>0</v>
      </c>
      <c r="F23" s="77">
        <f>SUMIF('Vella M. (Ghawdex)'!$D$23:$D$43,A23,'Vella M. (Ghawdex)'!$S$23:$S$43)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221</v>
      </c>
      <c r="O23" s="94">
        <f t="shared" si="1"/>
        <v>0.33034379671150971</v>
      </c>
      <c r="P23" s="95">
        <f t="shared" ref="P23:P30" si="3">SUM(N23)</f>
        <v>221</v>
      </c>
      <c r="Q23" s="96">
        <f t="shared" si="2"/>
        <v>0.33034379671150971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(Ghawdex)'!$D$23:$D$43,A24,'Vella M. (Ghawdex)'!$S$23:$S$43)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(Ghawdex)'!$D$23:$D$43,A25,'Vella M. (Ghawdex)'!$S$23:$S$43)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(Ghawdex)'!$D$23:$D$43,A26,'Vella M. (Ghawdex)'!$S$23:$S$43)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(Ghawdex)'!$D$23:$D$43,A27,'Vella M. (Ghawdex)'!$S$23:$S$43)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(Ghawdex)'!$D$23:$D$43,A28,'Vella M. (Ghawdex)'!$S$23:$S$43)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(Ghawdex)'!$D$23:$D$43,A29,'Vella M. (Ghawdex)'!$S$23:$S$43)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4</v>
      </c>
      <c r="E30" s="77">
        <f>SUMIF('Camilleri N. (Ghawdex)'!$D$23:$D$43,A30,'Camilleri N. (Ghawdex)'!$S$23:$S$43)</f>
        <v>0</v>
      </c>
      <c r="F30" s="77">
        <f>SUMIF('Vella M. (Ghawdex)'!$D$23:$D$43,A30,'Vella M. (Ghawdex)'!$S$23:$S$43)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4</v>
      </c>
      <c r="O30" s="94">
        <f>N30/$N$31</f>
        <v>5.9790732436472349E-3</v>
      </c>
      <c r="P30" s="95">
        <f t="shared" si="3"/>
        <v>4</v>
      </c>
      <c r="Q30" s="96">
        <f t="shared" si="2"/>
        <v>5.9790732436472349E-3</v>
      </c>
    </row>
    <row r="31" spans="1:17" ht="13.5" customHeight="1" thickBot="1" x14ac:dyDescent="0.25">
      <c r="A31" s="97" t="s">
        <v>15</v>
      </c>
      <c r="B31" s="98">
        <f t="shared" ref="B31:F31" si="4">SUM(B10:B30)</f>
        <v>110</v>
      </c>
      <c r="C31" s="98">
        <f t="shared" si="4"/>
        <v>59</v>
      </c>
      <c r="D31" s="98">
        <f t="shared" si="4"/>
        <v>347</v>
      </c>
      <c r="E31" s="98">
        <f t="shared" si="4"/>
        <v>1</v>
      </c>
      <c r="F31" s="98">
        <f t="shared" si="4"/>
        <v>150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669</v>
      </c>
      <c r="O31" s="9"/>
      <c r="P31" s="8"/>
      <c r="Q31" s="10"/>
    </row>
    <row r="32" spans="1:17" ht="13.5" customHeight="1" thickBot="1" x14ac:dyDescent="0.25">
      <c r="B32" s="111">
        <f>B31/N31</f>
        <v>0.16442451420029897</v>
      </c>
      <c r="C32" s="112">
        <f>C31/N31</f>
        <v>8.8191330343796712E-2</v>
      </c>
      <c r="D32" s="112">
        <f>D31/N31</f>
        <v>0.51868460388639759</v>
      </c>
      <c r="E32" s="112">
        <f>E31/N31</f>
        <v>1.4947683109118087E-3</v>
      </c>
      <c r="F32" s="112">
        <f>F31/N31</f>
        <v>0.22421524663677131</v>
      </c>
      <c r="G32" s="157">
        <f>G31/N31</f>
        <v>2.9895366218236174E-3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58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"/>
    <row r="9" spans="2:22" ht="12" hidden="1" customHeight="1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Awwissu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3" t="s">
        <v>53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"/>
    <row r="15" spans="2:22" ht="10.5" customHeight="1" x14ac:dyDescent="0.2">
      <c r="B15" s="175" t="s">
        <v>48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AD25" sqref="AD25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4.1" customHeight="1" x14ac:dyDescent="0.2"/>
    <row r="4" spans="2:22" ht="15.75" customHeight="1" x14ac:dyDescent="0.25">
      <c r="B4" s="172" t="s">
        <v>164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Awwissu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>
        <v>1</v>
      </c>
      <c r="H24" s="120"/>
      <c r="I24" s="123">
        <v>2</v>
      </c>
      <c r="J24" s="120"/>
      <c r="K24" s="123"/>
      <c r="L24" s="120"/>
      <c r="M24" s="123"/>
      <c r="N24" s="120"/>
      <c r="O24" s="123"/>
      <c r="P24" s="120"/>
      <c r="Q24" s="123">
        <v>2</v>
      </c>
      <c r="R24" s="120"/>
      <c r="S24" s="122">
        <f>IF(ISNUMBER(G24),G24,0)+IF(ISNUMBER(I24),I24,0)-IF(ISNUMBER(M24),M24,0)+IF(ISNUMBER(O24),O24,0)-IF(ISNUMBER(Q24),Q24,0)+IF(ISNUMBER(K24),K24,0)</f>
        <v>1</v>
      </c>
      <c r="T24" s="120"/>
      <c r="U24" s="123"/>
      <c r="V24" s="120"/>
      <c r="W24" s="122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105</v>
      </c>
      <c r="H25" s="120"/>
      <c r="I25" s="123">
        <v>4</v>
      </c>
      <c r="J25" s="120"/>
      <c r="K25" s="123"/>
      <c r="L25" s="120"/>
      <c r="M25" s="123"/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109</v>
      </c>
      <c r="T25" s="120"/>
      <c r="U25" s="123"/>
      <c r="V25" s="120"/>
      <c r="W25" s="122">
        <f>IF(ISNUMBER(S25),S25,0)-IF(ISNUMBER(U25),U25,0)</f>
        <v>109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106</v>
      </c>
      <c r="H45" s="122"/>
      <c r="I45" s="124">
        <f>SUM(I22:I43)</f>
        <v>6</v>
      </c>
      <c r="J45" s="122"/>
      <c r="K45" s="124">
        <f>SUM(K23:K43)</f>
        <v>0</v>
      </c>
      <c r="L45" s="122"/>
      <c r="M45" s="124">
        <f>SUM(M22:M43)</f>
        <v>0</v>
      </c>
      <c r="N45" s="122"/>
      <c r="O45" s="124">
        <f>SUM(O22:O43)</f>
        <v>0</v>
      </c>
      <c r="P45" s="122"/>
      <c r="Q45" s="124">
        <f>SUM(Q22:Q43)</f>
        <v>2</v>
      </c>
      <c r="R45" s="122"/>
      <c r="S45" s="124">
        <f>SUM(S22:S43)</f>
        <v>110</v>
      </c>
      <c r="T45" s="122"/>
      <c r="U45" s="124">
        <f>SUM(U22:U43)</f>
        <v>0</v>
      </c>
      <c r="V45" s="122"/>
      <c r="W45" s="124">
        <f>SUM(W22:W43)</f>
        <v>110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M53" s="5"/>
      <c r="N53" s="28" t="s">
        <v>35</v>
      </c>
      <c r="Q53" s="178" t="s">
        <v>165</v>
      </c>
      <c r="R53" s="171"/>
      <c r="S53" s="171"/>
      <c r="T53" s="171"/>
      <c r="U53" s="171"/>
      <c r="V53" s="171"/>
      <c r="W53" s="171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6" workbookViewId="0">
      <selection activeCell="G24" sqref="G24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153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7" t="str">
        <f>Kriminal!$H$6</f>
        <v>Awwissu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3</v>
      </c>
      <c r="H24" s="5"/>
      <c r="I24" s="39">
        <v>7</v>
      </c>
      <c r="J24" s="5"/>
      <c r="K24" s="39"/>
      <c r="L24" s="5"/>
      <c r="M24" s="39">
        <v>3</v>
      </c>
      <c r="N24" s="146"/>
      <c r="O24" s="39"/>
      <c r="P24" s="5"/>
      <c r="Q24" s="39">
        <v>2</v>
      </c>
      <c r="R24" s="5"/>
      <c r="S24" s="43">
        <f t="shared" si="0"/>
        <v>5</v>
      </c>
      <c r="T24" s="5"/>
      <c r="U24" s="39">
        <v>0</v>
      </c>
      <c r="V24" s="5"/>
      <c r="W24" s="43">
        <f>IF(ISNUMBER(S24),S24,0)-IF(ISNUMBER(U24),U24,0)</f>
        <v>5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9">
        <v>105</v>
      </c>
      <c r="H25" s="5"/>
      <c r="I25" s="39">
        <v>8</v>
      </c>
      <c r="J25" s="5"/>
      <c r="K25" s="39"/>
      <c r="L25" s="5"/>
      <c r="M25" s="39">
        <v>60</v>
      </c>
      <c r="N25" s="5"/>
      <c r="O25" s="39"/>
      <c r="P25" s="5"/>
      <c r="Q25" s="39"/>
      <c r="R25" s="5"/>
      <c r="S25" s="43">
        <f t="shared" si="0"/>
        <v>53</v>
      </c>
      <c r="T25" s="5"/>
      <c r="U25" s="39"/>
      <c r="V25" s="5"/>
      <c r="W25" s="43">
        <f>IF(ISNUMBER(S25),S25,0)-IF(ISNUMBER(U25),U25,0)</f>
        <v>53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109</v>
      </c>
      <c r="H45" s="43"/>
      <c r="I45" s="44">
        <f>SUM(I22:I43)</f>
        <v>15</v>
      </c>
      <c r="J45" s="43"/>
      <c r="K45" s="44">
        <f>SUM(K23:K43)</f>
        <v>0</v>
      </c>
      <c r="L45" s="43"/>
      <c r="M45" s="44">
        <f>SUM(M22:M43)</f>
        <v>63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59</v>
      </c>
      <c r="T45" s="43"/>
      <c r="U45" s="44">
        <f>SUM(U22:U43)</f>
        <v>0</v>
      </c>
      <c r="V45" s="43"/>
      <c r="W45" s="44">
        <f>SUM(W22:W43)</f>
        <v>59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145"/>
      <c r="M53" s="5"/>
      <c r="N53" s="28" t="s">
        <v>35</v>
      </c>
      <c r="Q53" s="29"/>
      <c r="S53" s="152" t="s">
        <v>154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"/>
    <row r="13" spans="2:22" ht="10.5" customHeight="1" x14ac:dyDescent="0.2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30" workbookViewId="0">
      <selection activeCell="M37" sqref="M37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"/>
    <row r="4" spans="2:25" ht="15.75" customHeight="1" x14ac:dyDescent="0.25">
      <c r="B4" s="181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"/>
    <row r="7" spans="2:25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"/>
    <row r="9" spans="2:25" s="152" customFormat="1" ht="15.75" x14ac:dyDescent="0.25">
      <c r="B9" s="12" t="s">
        <v>38</v>
      </c>
      <c r="C9" s="12"/>
      <c r="D9" s="12"/>
      <c r="E9" s="12"/>
      <c r="G9" s="155"/>
      <c r="H9" s="163" t="s">
        <v>157</v>
      </c>
      <c r="I9" s="155"/>
      <c r="L9" s="155"/>
      <c r="M9" s="155"/>
      <c r="P9" s="155"/>
      <c r="Q9" s="155"/>
    </row>
    <row r="10" spans="2:25" ht="3.75" customHeight="1" x14ac:dyDescent="0.2"/>
    <row r="11" spans="2:25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"/>
    <row r="13" spans="2:25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17</v>
      </c>
      <c r="H23" s="5"/>
      <c r="I23" s="38"/>
      <c r="J23" s="5"/>
      <c r="K23" s="38"/>
      <c r="L23" s="5"/>
      <c r="M23" s="38"/>
      <c r="N23" s="5"/>
      <c r="O23" s="38">
        <v>1</v>
      </c>
      <c r="P23" s="5"/>
      <c r="Q23" s="147"/>
      <c r="R23" s="5"/>
      <c r="S23" s="43">
        <f t="shared" ref="S23:S43" si="0">IF(ISNUMBER(G23),G23,0)+IF(ISNUMBER(I23),I23,0)-IF(ISNUMBER(M23),M23,0)+IF(ISNUMBER(O23),O23,0)-IF(ISNUMBER(Q23),Q23,0)+IF(ISNUMBER(K23),K23,0)</f>
        <v>18</v>
      </c>
      <c r="T23" s="5"/>
      <c r="U23" s="150">
        <v>0</v>
      </c>
      <c r="V23" s="5"/>
      <c r="W23" s="43">
        <f t="shared" ref="W23:W43" si="1">IF(ISNUMBER(S23),S23,0)-IF(ISNUMBER(U23),U23,0)</f>
        <v>18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39</v>
      </c>
      <c r="H24" s="5"/>
      <c r="I24" s="39">
        <v>5</v>
      </c>
      <c r="J24" s="5"/>
      <c r="K24" s="39"/>
      <c r="L24" s="5"/>
      <c r="M24" s="39">
        <v>1</v>
      </c>
      <c r="N24" s="5"/>
      <c r="O24" s="39"/>
      <c r="P24" s="5"/>
      <c r="Q24" s="131"/>
      <c r="R24" s="5"/>
      <c r="S24" s="43">
        <f t="shared" si="0"/>
        <v>43</v>
      </c>
      <c r="T24" s="5"/>
      <c r="U24" s="151">
        <v>3</v>
      </c>
      <c r="V24" s="5"/>
      <c r="W24" s="43">
        <f t="shared" si="1"/>
        <v>40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13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13</v>
      </c>
      <c r="T28" s="5"/>
      <c r="U28" s="139">
        <v>0</v>
      </c>
      <c r="V28" s="5"/>
      <c r="W28" s="43">
        <f t="shared" si="1"/>
        <v>13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>
        <v>1</v>
      </c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1</v>
      </c>
      <c r="T29" s="5"/>
      <c r="U29" s="131"/>
      <c r="V29" s="5"/>
      <c r="W29" s="43">
        <f t="shared" si="1"/>
        <v>1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1</v>
      </c>
      <c r="H30" s="5"/>
      <c r="I30" s="39">
        <v>1</v>
      </c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2</v>
      </c>
      <c r="T30" s="5"/>
      <c r="U30" s="139">
        <v>0</v>
      </c>
      <c r="V30" s="5"/>
      <c r="W30" s="43">
        <f t="shared" si="1"/>
        <v>2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35</v>
      </c>
      <c r="H34" s="5"/>
      <c r="I34" s="39">
        <v>7</v>
      </c>
      <c r="J34" s="5"/>
      <c r="K34" s="39"/>
      <c r="L34" s="5"/>
      <c r="M34" s="39">
        <v>1</v>
      </c>
      <c r="N34" s="5"/>
      <c r="O34" s="39"/>
      <c r="P34" s="5"/>
      <c r="Q34" s="39"/>
      <c r="R34" s="5"/>
      <c r="S34" s="43">
        <f t="shared" si="0"/>
        <v>41</v>
      </c>
      <c r="T34" s="5"/>
      <c r="U34" s="139">
        <v>0</v>
      </c>
      <c r="V34" s="5"/>
      <c r="W34" s="43">
        <f t="shared" si="1"/>
        <v>41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151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175</v>
      </c>
      <c r="H36" s="5"/>
      <c r="I36" s="39">
        <v>47</v>
      </c>
      <c r="J36" s="5"/>
      <c r="K36" s="39"/>
      <c r="L36" s="5"/>
      <c r="M36" s="39">
        <v>1</v>
      </c>
      <c r="N36" s="5"/>
      <c r="O36" s="39"/>
      <c r="P36" s="5"/>
      <c r="Q36" s="39"/>
      <c r="R36" s="5"/>
      <c r="S36" s="43">
        <f t="shared" si="0"/>
        <v>221</v>
      </c>
      <c r="T36" s="5"/>
      <c r="U36" s="139">
        <v>0</v>
      </c>
      <c r="V36" s="5"/>
      <c r="W36" s="43">
        <f t="shared" si="1"/>
        <v>221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4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4</v>
      </c>
      <c r="T43" s="5"/>
      <c r="U43" s="131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288</v>
      </c>
      <c r="H45" s="44">
        <f t="shared" ref="H45:W45" si="2">SUM(H23:H43)</f>
        <v>0</v>
      </c>
      <c r="I45" s="44">
        <f t="shared" si="2"/>
        <v>61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3</v>
      </c>
      <c r="N45" s="44">
        <f t="shared" si="2"/>
        <v>0</v>
      </c>
      <c r="O45" s="44">
        <f t="shared" si="2"/>
        <v>1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347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344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59" t="s">
        <v>134</v>
      </c>
      <c r="E49" s="159"/>
      <c r="F49" s="155"/>
      <c r="G49" s="160">
        <v>8</v>
      </c>
      <c r="H49" s="143"/>
      <c r="I49" s="160"/>
      <c r="J49" s="143"/>
      <c r="K49" s="142"/>
      <c r="L49" s="143"/>
      <c r="M49" s="160"/>
      <c r="N49" s="143"/>
      <c r="O49" s="142"/>
      <c r="P49" s="143"/>
      <c r="Q49" s="142"/>
      <c r="R49" s="141"/>
      <c r="S49" s="161">
        <v>8</v>
      </c>
      <c r="T49" s="155"/>
      <c r="U49" s="151"/>
      <c r="V49" s="155"/>
      <c r="W49" s="161">
        <v>8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3"/>
      <c r="C52" s="148" t="s">
        <v>158</v>
      </c>
      <c r="D52" s="154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August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F0C98A40-4610-4F9B-91A1-01CCEE4D17D7}"/>
</file>

<file path=customXml/itemProps2.xml><?xml version="1.0" encoding="utf-8"?>
<ds:datastoreItem xmlns:ds="http://schemas.openxmlformats.org/officeDocument/2006/customXml" ds:itemID="{8D45A529-F13D-4FF7-9B30-2FEB0ADCFF01}"/>
</file>

<file path=customXml/itemProps3.xml><?xml version="1.0" encoding="utf-8"?>
<ds:datastoreItem xmlns:ds="http://schemas.openxmlformats.org/officeDocument/2006/customXml" ds:itemID="{BB9625EC-A7DE-4481-AA1B-8C0B27D39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Vella M. (Ghawdex)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2020-08-31T11:48:04Z</cp:lastPrinted>
  <dcterms:created xsi:type="dcterms:W3CDTF">2001-09-20T13:22:09Z</dcterms:created>
  <dcterms:modified xsi:type="dcterms:W3CDTF">2021-09-02T10:39:31Z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