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"/>
    </mc:Choice>
  </mc:AlternateContent>
  <xr:revisionPtr revIDLastSave="0" documentId="13_ncr:1_{11978CAD-48F1-4079-912A-1C8950557D63}" xr6:coauthVersionLast="41" xr6:coauthVersionMax="41" xr10:uidLastSave="{00000000-0000-0000-0000-000000000000}"/>
  <bookViews>
    <workbookView xWindow="-108" yWindow="-108" windowWidth="23256" windowHeight="12576" tabRatio="934" firstSheet="5" activeTab="13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C11" i="7" s="1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1"/>
  <c r="W24" i="31" s="1"/>
  <c r="S24" i="34"/>
  <c r="G11" i="7" s="1"/>
  <c r="S25" i="34"/>
  <c r="S26" i="31"/>
  <c r="W26" i="31" s="1"/>
  <c r="S26" i="34"/>
  <c r="G13" i="7" s="1"/>
  <c r="S27" i="34"/>
  <c r="G14" i="7" s="1"/>
  <c r="S28" i="31"/>
  <c r="D15" i="7" s="1"/>
  <c r="S28" i="34"/>
  <c r="G15" i="7" s="1"/>
  <c r="S29" i="31"/>
  <c r="D16" i="7" s="1"/>
  <c r="S29" i="34"/>
  <c r="G16" i="7" s="1"/>
  <c r="S30" i="31"/>
  <c r="D17" i="7" s="1"/>
  <c r="S30" i="34"/>
  <c r="G17" i="7" s="1"/>
  <c r="S31" i="34"/>
  <c r="G18" i="7" s="1"/>
  <c r="S32" i="31"/>
  <c r="D19" i="7" s="1"/>
  <c r="S32" i="34"/>
  <c r="G19" i="7" s="1"/>
  <c r="S33" i="34"/>
  <c r="W33" i="34" s="1"/>
  <c r="S34" i="31"/>
  <c r="D21" i="7" s="1"/>
  <c r="S34" i="34"/>
  <c r="G21" i="7" s="1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G27" i="7" s="1"/>
  <c r="S41" i="34"/>
  <c r="G28" i="7" s="1"/>
  <c r="S42" i="31"/>
  <c r="D29" i="7" s="1"/>
  <c r="S42" i="34"/>
  <c r="G29" i="7" s="1"/>
  <c r="S43" i="31"/>
  <c r="D30" i="7" s="1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G24" i="7" l="1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S45" i="27"/>
  <c r="S45" i="34"/>
  <c r="W24" i="40"/>
  <c r="F27" i="7"/>
  <c r="W25" i="34"/>
  <c r="W32" i="34"/>
  <c r="W26" i="28"/>
  <c r="B17" i="7"/>
  <c r="O17" i="7" s="1"/>
  <c r="W27" i="31"/>
  <c r="H31" i="7"/>
  <c r="C21" i="7"/>
  <c r="W38" i="28"/>
  <c r="W30" i="28"/>
  <c r="W39" i="31"/>
  <c r="W42" i="28"/>
  <c r="W41" i="41"/>
  <c r="I21" i="1"/>
  <c r="N21" i="1"/>
  <c r="D28" i="7"/>
  <c r="W42" i="31"/>
  <c r="W31" i="31"/>
  <c r="S45" i="28"/>
  <c r="K21" i="1"/>
  <c r="L21" i="1"/>
  <c r="W20" i="40"/>
  <c r="J21" i="1"/>
  <c r="H21" i="1"/>
  <c r="O20" i="1"/>
  <c r="D22" i="7"/>
  <c r="W34" i="31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W33" i="31"/>
  <c r="S41" i="40"/>
  <c r="W37" i="31"/>
  <c r="S45" i="36"/>
  <c r="F12" i="7"/>
  <c r="F24" i="7"/>
  <c r="E19" i="7"/>
  <c r="O19" i="7" s="1"/>
  <c r="W28" i="31"/>
  <c r="W30" i="31"/>
  <c r="W32" i="31"/>
  <c r="C26" i="7"/>
  <c r="W29" i="31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38" i="31"/>
  <c r="W45" i="38"/>
  <c r="W45" i="26"/>
  <c r="G45" i="27"/>
  <c r="G14" i="1" s="1"/>
  <c r="G21" i="1" s="1"/>
  <c r="F31" i="3"/>
  <c r="W36" i="31"/>
  <c r="D10" i="7"/>
  <c r="O10" i="7" s="1"/>
  <c r="W43" i="31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4" i="7" l="1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<sst xmlns="http://schemas.openxmlformats.org/spreadsheetml/2006/main" count="609" uniqueCount="165">
  <si>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</si>
  <si>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</si>
  <si>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</si>
  <si>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</si>
  <si>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</si>
  <si>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</si>
  <si>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</si>
  <si>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</si>
  <si>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</si>
  <si>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</si>
  <si>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</si>
  <si>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</si>
  <si>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</si>
  <si>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</si>
  <si>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</si>
  <si>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</si>
  <si>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</si>
  <si>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</si>
  <si>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</si>
  <si>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</si>
  <si>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</si>
  <si>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</si>
  <si>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</si>
  <si>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</si>
  <si>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</si>
  <si>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</si>
  <si>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</si>
  <si>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</si>
  <si>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</si>
  <si>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</si>
  <si>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</si>
  <si>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</si>
  <si>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</si>
  <si>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</si>
  <si>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</si>
  <si>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</si>
  <si>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</si>
  <si>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</si>
  <si>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</si>
  <si>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</si>
  <si>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</si>
  <si>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</si>
  <si>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</si>
  <si>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</si>
  <si>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</si>
  <si>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</si>
  <si>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</si>
  <si>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</si>
  <si>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</si>
  <si>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</si>
  <si>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</si>
  <si>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</si>
  <si>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</si>
  <si>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</si>
  <si>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</si>
  <si>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</si>
  <si>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</si>
  <si>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</si>
  <si>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</si>
  <si>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</si>
  <si>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</si>
  <si>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</si>
  <si>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</si>
  <si>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</si>
  <si>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</si>
  <si>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</si>
  <si>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</si>
  <si>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</si>
  <si>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</si>
  <si>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</si>
  <si>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</si>
  <si>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</si>
  <si>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</si>
  <si>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</si>
  <si>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</si>
  <si>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</si>
  <si>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</si>
  <si>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</si>
  <si>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</si>
  <si>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</si>
  <si>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</si>
  <si>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</si>
  <si>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</si>
  <si>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</si>
  <si>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</si>
  <si>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</si>
  <si>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</si>
  <si>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</si>
  <si>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</si>
  <si>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</si>
  <si>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</si>
  <si>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</si>
  <si>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</si>
  <si>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</si>
  <si>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</si>
  <si>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</si>
  <si>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</si>
  <si>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</si>
  <si>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</si>
  <si>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</si>
  <si>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</si>
  <si>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</si>
  <si>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</si>
  <si>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</si>
  <si>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</si>
  <si>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</si>
  <si>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</si>
  <si>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</si>
  <si>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</si>
  <si>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</si>
  <si>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</si>
  <si>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</si>
  <si>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</si>
  <si>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</si>
  <si>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</si>
  <si>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</si>
  <si>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</si>
  <si>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</si>
  <si>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</si>
  <si>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</si>
  <si>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</si>
  <si>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</si>
  <si>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</si>
  <si>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</si>
  <si>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</si>
  <si>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</si>
  <si>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</si>
  <si>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</si>
  <si>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</si>
  <si>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</si>
  <si>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</si>
  <si>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</si>
  <si>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</si>
  <si>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</si>
  <si>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</si>
  <si>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</si>
  <si>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</si>
  <si>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</si>
  <si>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</si>
  <si>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</si>
  <si>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</si>
  <si>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</si>
  <si>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</si>
  <si>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</si>
  <si>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</si>
  <si>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</si>
  <si>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</si>
  <si>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</si>
  <si>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</si>
  <si>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</si>
  <si>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</si>
  <si>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</si>
  <si>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</si>
  <si>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</si>
  <si>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</si>
  <si>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</si>
  <si>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</si>
  <si>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</si>
  <si>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</si>
  <si>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</si>
  <si>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1 ta' Awwissu 2019</t>
  </si>
  <si>
    <t>Settembru 2019</t>
  </si>
  <si>
    <t>Maureen Xuereb</t>
  </si>
  <si>
    <t>21 ta' Ottubru 2019</t>
  </si>
  <si>
    <t>1 ta' Ottubru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</si>
</sst>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H7" sqref="H7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56</v>
      </c>
    </row>
    <row r="2" spans="2:17" x14ac:dyDescent="0.25">
      <c r="Q2" t="s">
        <v>57</v>
      </c>
    </row>
    <row r="3" spans="2:17" ht="21" x14ac:dyDescent="0.4">
      <c r="H3" s="3" t="s">
        <v>43</v>
      </c>
      <c r="Q3" t="s">
        <v>58</v>
      </c>
    </row>
    <row r="4" spans="2:17" x14ac:dyDescent="0.25">
      <c r="Q4" t="s">
        <v>59</v>
      </c>
    </row>
    <row r="5" spans="2:17" ht="15.6" x14ac:dyDescent="0.3">
      <c r="H5" s="4" t="s">
        <v>44</v>
      </c>
      <c r="Q5" t="s">
        <v>60</v>
      </c>
    </row>
    <row r="6" spans="2:17" ht="15.6" x14ac:dyDescent="0.3">
      <c r="G6" s="49" t="s">
        <v>155</v>
      </c>
      <c r="H6" s="116" t="s">
        <v>161</v>
      </c>
      <c r="I6" s="106"/>
      <c r="J6" s="1"/>
      <c r="Q6" t="s">
        <v>61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62</v>
      </c>
    </row>
    <row r="8" spans="2:17" ht="13.8" thickBot="1" x14ac:dyDescent="0.3">
      <c r="Q8" s="118" t="s">
        <v>127</v>
      </c>
    </row>
    <row r="9" spans="2:17" x14ac:dyDescent="0.25">
      <c r="B9" s="164"/>
      <c r="C9" s="164"/>
      <c r="D9" s="164"/>
      <c r="E9" s="164"/>
      <c r="F9" s="45"/>
      <c r="G9" s="50" t="s">
        <v>1</v>
      </c>
      <c r="H9" s="51"/>
      <c r="I9" s="51"/>
      <c r="J9" s="51"/>
      <c r="K9" s="51"/>
      <c r="L9" s="51"/>
      <c r="M9" s="52" t="s">
        <v>157</v>
      </c>
      <c r="N9" s="51"/>
      <c r="O9" s="53" t="s">
        <v>12</v>
      </c>
      <c r="Q9" t="s">
        <v>63</v>
      </c>
    </row>
    <row r="10" spans="2:17" x14ac:dyDescent="0.25">
      <c r="B10" s="164"/>
      <c r="C10" s="164"/>
      <c r="D10" s="164"/>
      <c r="E10" s="164"/>
      <c r="F10" s="45"/>
      <c r="G10" s="54"/>
      <c r="H10" s="55" t="s">
        <v>2</v>
      </c>
      <c r="I10" s="55" t="s">
        <v>102</v>
      </c>
      <c r="J10" s="55" t="s">
        <v>156</v>
      </c>
      <c r="K10" s="55" t="s">
        <v>41</v>
      </c>
      <c r="L10" s="55" t="s">
        <v>42</v>
      </c>
      <c r="M10" s="56"/>
      <c r="N10" s="55" t="s">
        <v>9</v>
      </c>
      <c r="O10" s="57"/>
      <c r="Q10" t="s">
        <v>64</v>
      </c>
    </row>
    <row r="11" spans="2:17" ht="12.9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65</v>
      </c>
    </row>
    <row r="12" spans="2:17" x14ac:dyDescent="0.25">
      <c r="B12" s="164" t="s">
        <v>150</v>
      </c>
      <c r="C12" s="164"/>
      <c r="D12" s="164"/>
      <c r="E12" s="164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66</v>
      </c>
    </row>
    <row r="13" spans="2:17" ht="12" customHeight="1" x14ac:dyDescent="0.25">
      <c r="B13" s="164"/>
      <c r="C13" s="164"/>
      <c r="D13" s="164"/>
      <c r="E13" s="164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67</v>
      </c>
    </row>
    <row r="14" spans="2:17" x14ac:dyDescent="0.25">
      <c r="B14" s="46"/>
      <c r="C14" s="104" t="str">
        <f>Q45</f>
        <v>PAUL COPPINI</v>
      </c>
      <c r="D14" s="45"/>
      <c r="E14" s="45"/>
      <c r="F14" s="45"/>
      <c r="G14" s="62">
        <f>'Coppini P. (Ghawdex)'!G45</f>
        <v>266</v>
      </c>
      <c r="H14" s="63">
        <f>'Coppini P. (Ghawdex)'!I45</f>
        <v>3</v>
      </c>
      <c r="I14" s="107">
        <f>'Coppini P. (Ghawdex)'!K45</f>
        <v>0</v>
      </c>
      <c r="J14" s="63">
        <f>'Coppini P. (Ghawdex)'!M45</f>
        <v>5</v>
      </c>
      <c r="K14" s="63">
        <f>'Coppini P. (Ghawdex)'!O45</f>
        <v>0</v>
      </c>
      <c r="L14" s="63">
        <f>'Coppini P. (Ghawdex)'!Q45</f>
        <v>0</v>
      </c>
      <c r="M14" s="64">
        <f t="shared" ref="M14:M18" si="0">G14+H14+I14-J14+K14-L14</f>
        <v>264</v>
      </c>
      <c r="N14" s="63">
        <f>'Coppini P. (Ghawdex)'!U45</f>
        <v>0</v>
      </c>
      <c r="O14" s="65">
        <f t="shared" ref="O14:O18" si="1">M14-N14</f>
        <v>264</v>
      </c>
      <c r="Q14" t="s">
        <v>68</v>
      </c>
    </row>
    <row r="15" spans="2:17" x14ac:dyDescent="0.25">
      <c r="B15" s="46"/>
      <c r="C15" s="104" t="str">
        <f>Q35</f>
        <v>JOANNE VELLA CUSCHIERI</v>
      </c>
      <c r="D15" s="45"/>
      <c r="E15" s="45"/>
      <c r="F15" s="45"/>
      <c r="G15" s="62">
        <f>'Sultana B. (Ghawdex)'!G45</f>
        <v>25</v>
      </c>
      <c r="H15" s="63">
        <f>'Sultana B. (Ghawdex)'!I45</f>
        <v>5</v>
      </c>
      <c r="I15" s="63">
        <f>'Sultana B. (Ghawdex)'!K45</f>
        <v>0</v>
      </c>
      <c r="J15" s="63">
        <f>'Sultana B. (Ghawdex)'!M45</f>
        <v>3</v>
      </c>
      <c r="K15" s="63">
        <f>'Sultana B. (Ghawdex)'!O45</f>
        <v>0</v>
      </c>
      <c r="L15" s="63">
        <f>'Sultana B. (Ghawdex)'!Q45</f>
        <v>2</v>
      </c>
      <c r="M15" s="64">
        <f t="shared" si="0"/>
        <v>25</v>
      </c>
      <c r="N15" s="63">
        <f>'Sultana B. (Ghawdex)'!U45</f>
        <v>0</v>
      </c>
      <c r="O15" s="65">
        <f t="shared" si="1"/>
        <v>25</v>
      </c>
      <c r="Q15" t="s">
        <v>69</v>
      </c>
    </row>
    <row r="16" spans="2:17" x14ac:dyDescent="0.25">
      <c r="B16" s="46"/>
      <c r="C16" s="104" t="str">
        <f>Q65</f>
        <v>JOSETTE DEMICOLI</v>
      </c>
      <c r="D16" s="45"/>
      <c r="E16" s="45"/>
      <c r="F16" s="45"/>
      <c r="G16" s="62">
        <f>'Demicoli J.(Ghawdex)'!G45</f>
        <v>79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79</v>
      </c>
      <c r="N16" s="63">
        <f>'Demicoli J.(Ghawdex)'!U45</f>
        <v>0</v>
      </c>
      <c r="O16" s="65">
        <f t="shared" si="1"/>
        <v>79</v>
      </c>
      <c r="Q16" t="s">
        <v>70</v>
      </c>
    </row>
    <row r="17" spans="1:17" ht="12" customHeight="1" x14ac:dyDescent="0.25">
      <c r="B17" s="46"/>
      <c r="C17" t="str">
        <f>Q71</f>
        <v>MONICA VELLA</v>
      </c>
      <c r="D17" s="45"/>
      <c r="E17" s="45"/>
      <c r="F17" s="45"/>
      <c r="G17" s="62">
        <f>'Vella M. (Ghawdex)'!G41</f>
        <v>5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8">
        <f>'Vella M. (Ghawdex)'!Q41</f>
        <v>0</v>
      </c>
      <c r="M17" s="64">
        <f t="shared" si="0"/>
        <v>5</v>
      </c>
      <c r="N17" s="148">
        <f>'Vella M. (Ghawdex)'!U41</f>
        <v>0</v>
      </c>
      <c r="O17" s="65">
        <f t="shared" si="1"/>
        <v>5</v>
      </c>
      <c r="Q17" t="s">
        <v>71</v>
      </c>
    </row>
    <row r="18" spans="1:17" ht="12" customHeight="1" x14ac:dyDescent="0.25">
      <c r="B18" s="46"/>
      <c r="C18" s="104" t="str">
        <f>Q37</f>
        <v>JOSEPH MIFSUD</v>
      </c>
      <c r="D18" s="45"/>
      <c r="E18" s="45"/>
      <c r="F18" s="45"/>
      <c r="G18" s="62">
        <f>'Mifsud J (Ghawdex)'!G45</f>
        <v>259</v>
      </c>
      <c r="H18" s="63">
        <f>'Mifsud J (Ghawdex)'!I45</f>
        <v>75</v>
      </c>
      <c r="I18" s="63">
        <f>'Mifsud J (Ghawdex)'!K45</f>
        <v>0</v>
      </c>
      <c r="J18" s="63">
        <f>'Mifsud J (Ghawdex)'!M45</f>
        <v>40</v>
      </c>
      <c r="K18" s="63">
        <f>'Mifsud J (Ghawdex)'!O45</f>
        <v>0</v>
      </c>
      <c r="L18" s="63">
        <f>'Mifsud J (Ghawdex)'!Q45</f>
        <v>0</v>
      </c>
      <c r="M18" s="64">
        <f t="shared" si="0"/>
        <v>294</v>
      </c>
      <c r="N18" s="63">
        <f>'Mifsud J (Ghawdex)'!U45</f>
        <v>3</v>
      </c>
      <c r="O18" s="65">
        <f t="shared" si="1"/>
        <v>291</v>
      </c>
      <c r="Q18" t="s">
        <v>72</v>
      </c>
    </row>
    <row r="19" spans="1:17" ht="12" customHeight="1" x14ac:dyDescent="0.25">
      <c r="A19" s="117"/>
      <c r="B19" s="46"/>
      <c r="C19" s="104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73</v>
      </c>
    </row>
    <row r="20" spans="1:17" ht="12" customHeight="1" x14ac:dyDescent="0.25">
      <c r="A20" s="117"/>
      <c r="B20" s="46"/>
      <c r="C20" s="104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8">
        <f>'Galea C. (Ghawdex)'!$K$41</f>
        <v>0</v>
      </c>
      <c r="J20" s="63">
        <f>'Galea C. (Ghawdex)'!$M$41</f>
        <v>0</v>
      </c>
      <c r="K20" s="108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5">
      <c r="B21" s="46"/>
      <c r="C21" s="45"/>
      <c r="D21" s="45"/>
      <c r="E21" s="45"/>
      <c r="F21" s="68" t="s">
        <v>45</v>
      </c>
      <c r="G21" s="69">
        <f>SUM(G14:G20)</f>
        <v>637</v>
      </c>
      <c r="H21" s="69">
        <f t="shared" ref="H21:O21" si="2">SUM(H14:H20)</f>
        <v>83</v>
      </c>
      <c r="I21" s="69">
        <f t="shared" si="2"/>
        <v>0</v>
      </c>
      <c r="J21" s="69">
        <f t="shared" si="2"/>
        <v>48</v>
      </c>
      <c r="K21" s="69">
        <f t="shared" si="2"/>
        <v>0</v>
      </c>
      <c r="L21" s="69">
        <f t="shared" si="2"/>
        <v>2</v>
      </c>
      <c r="M21" s="69">
        <f t="shared" si="2"/>
        <v>670</v>
      </c>
      <c r="N21" s="69">
        <f t="shared" si="2"/>
        <v>3</v>
      </c>
      <c r="O21" s="69">
        <f t="shared" si="2"/>
        <v>667</v>
      </c>
      <c r="Q21" t="s">
        <v>74</v>
      </c>
    </row>
    <row r="22" spans="1:17" x14ac:dyDescent="0.25">
      <c r="Q22" t="s">
        <v>75</v>
      </c>
    </row>
    <row r="23" spans="1:17" ht="12" customHeight="1" x14ac:dyDescent="0.25">
      <c r="Q23" t="s">
        <v>112</v>
      </c>
    </row>
    <row r="24" spans="1:17" ht="12" customHeight="1" x14ac:dyDescent="0.25">
      <c r="Q24" t="s">
        <v>76</v>
      </c>
    </row>
    <row r="25" spans="1:17" ht="12" customHeight="1" x14ac:dyDescent="0.25">
      <c r="Q25" s="118" t="s">
        <v>128</v>
      </c>
    </row>
    <row r="26" spans="1:17" ht="12" customHeight="1" x14ac:dyDescent="0.25">
      <c r="Q26" t="s">
        <v>77</v>
      </c>
    </row>
    <row r="27" spans="1:17" ht="12" customHeight="1" x14ac:dyDescent="0.25"/>
    <row r="28" spans="1:17" x14ac:dyDescent="0.25">
      <c r="Q28" t="s">
        <v>120</v>
      </c>
    </row>
    <row r="29" spans="1:17" x14ac:dyDescent="0.25">
      <c r="Q29" t="s">
        <v>78</v>
      </c>
    </row>
    <row r="30" spans="1:17" x14ac:dyDescent="0.25">
      <c r="Q30" t="s">
        <v>79</v>
      </c>
    </row>
    <row r="31" spans="1:17" ht="12.9" customHeight="1" x14ac:dyDescent="0.25">
      <c r="Q31" t="s">
        <v>80</v>
      </c>
    </row>
    <row r="32" spans="1:17" ht="12.9" customHeight="1" x14ac:dyDescent="0.25">
      <c r="Q32" t="s">
        <v>81</v>
      </c>
    </row>
    <row r="33" spans="17:17" x14ac:dyDescent="0.25">
      <c r="Q33" s="103" t="s">
        <v>82</v>
      </c>
    </row>
    <row r="34" spans="17:17" ht="12" customHeight="1" x14ac:dyDescent="0.25">
      <c r="Q34" t="s">
        <v>83</v>
      </c>
    </row>
    <row r="35" spans="17:17" ht="12" customHeight="1" x14ac:dyDescent="0.25">
      <c r="Q35" t="s">
        <v>129</v>
      </c>
    </row>
    <row r="36" spans="17:17" ht="12" customHeight="1" x14ac:dyDescent="0.25">
      <c r="Q36" t="s">
        <v>84</v>
      </c>
    </row>
    <row r="37" spans="17:17" ht="12" customHeight="1" x14ac:dyDescent="0.25">
      <c r="Q37" t="s">
        <v>133</v>
      </c>
    </row>
    <row r="38" spans="17:17" ht="12" customHeight="1" x14ac:dyDescent="0.25">
      <c r="Q38" t="s">
        <v>85</v>
      </c>
    </row>
    <row r="39" spans="17:17" ht="12" customHeight="1" x14ac:dyDescent="0.25">
      <c r="Q39" t="s">
        <v>86</v>
      </c>
    </row>
    <row r="40" spans="17:17" x14ac:dyDescent="0.25">
      <c r="Q40" t="s">
        <v>88</v>
      </c>
    </row>
    <row r="41" spans="17:17" x14ac:dyDescent="0.25">
      <c r="Q41" t="s">
        <v>89</v>
      </c>
    </row>
    <row r="42" spans="17:17" x14ac:dyDescent="0.25">
      <c r="Q42" t="s">
        <v>90</v>
      </c>
    </row>
    <row r="43" spans="17:17" ht="12" customHeight="1" x14ac:dyDescent="0.25">
      <c r="Q43" t="s">
        <v>91</v>
      </c>
    </row>
    <row r="44" spans="17:17" x14ac:dyDescent="0.25">
      <c r="Q44" t="s">
        <v>87</v>
      </c>
    </row>
    <row r="45" spans="17:17" x14ac:dyDescent="0.25">
      <c r="Q45" t="s">
        <v>88</v>
      </c>
    </row>
    <row r="46" spans="17:17" x14ac:dyDescent="0.25">
      <c r="Q46" t="s">
        <v>109</v>
      </c>
    </row>
    <row r="47" spans="17:17" ht="12.9" customHeight="1" x14ac:dyDescent="0.25">
      <c r="Q47" t="s">
        <v>89</v>
      </c>
    </row>
    <row r="48" spans="17:17" x14ac:dyDescent="0.25">
      <c r="Q48" t="s">
        <v>90</v>
      </c>
    </row>
    <row r="49" spans="17:17" ht="12" customHeight="1" x14ac:dyDescent="0.25">
      <c r="Q49" t="s">
        <v>91</v>
      </c>
    </row>
    <row r="50" spans="17:17" ht="12" customHeight="1" x14ac:dyDescent="0.25">
      <c r="Q50" t="s">
        <v>92</v>
      </c>
    </row>
    <row r="51" spans="17:17" ht="12" customHeight="1" x14ac:dyDescent="0.25">
      <c r="Q51" t="s">
        <v>93</v>
      </c>
    </row>
    <row r="52" spans="17:17" ht="12" customHeight="1" x14ac:dyDescent="0.25">
      <c r="Q52" s="103" t="s">
        <v>94</v>
      </c>
    </row>
    <row r="53" spans="17:17" ht="12" customHeight="1" x14ac:dyDescent="0.25">
      <c r="Q53" t="s">
        <v>95</v>
      </c>
    </row>
    <row r="54" spans="17:17" ht="12" customHeight="1" x14ac:dyDescent="0.25">
      <c r="Q54" t="s">
        <v>96</v>
      </c>
    </row>
    <row r="55" spans="17:17" ht="12" customHeight="1" x14ac:dyDescent="0.25">
      <c r="Q55" t="s">
        <v>97</v>
      </c>
    </row>
    <row r="56" spans="17:17" ht="12" customHeight="1" x14ac:dyDescent="0.25">
      <c r="Q56" t="s">
        <v>98</v>
      </c>
    </row>
    <row r="57" spans="17:17" ht="12" customHeight="1" x14ac:dyDescent="0.25">
      <c r="Q57" t="s">
        <v>99</v>
      </c>
    </row>
    <row r="58" spans="17:17" ht="12" customHeight="1" x14ac:dyDescent="0.25">
      <c r="Q58" t="s">
        <v>100</v>
      </c>
    </row>
    <row r="59" spans="17:17" ht="12" customHeight="1" x14ac:dyDescent="0.25">
      <c r="Q59" t="s">
        <v>101</v>
      </c>
    </row>
    <row r="60" spans="17:17" ht="12" customHeight="1" x14ac:dyDescent="0.25">
      <c r="Q60" s="105" t="s">
        <v>83</v>
      </c>
    </row>
    <row r="61" spans="17:17" ht="12" customHeight="1" x14ac:dyDescent="0.25">
      <c r="Q61" s="105" t="s">
        <v>78</v>
      </c>
    </row>
    <row r="62" spans="17:17" ht="12" customHeight="1" x14ac:dyDescent="0.25">
      <c r="Q62" t="s">
        <v>110</v>
      </c>
    </row>
    <row r="63" spans="17:17" ht="12" customHeight="1" x14ac:dyDescent="0.25">
      <c r="Q63" t="s">
        <v>111</v>
      </c>
    </row>
    <row r="64" spans="17:17" ht="12" customHeight="1" x14ac:dyDescent="0.25">
      <c r="Q64" t="s">
        <v>116</v>
      </c>
    </row>
    <row r="65" spans="17:17" ht="12" customHeight="1" x14ac:dyDescent="0.25">
      <c r="Q65" t="s">
        <v>117</v>
      </c>
    </row>
    <row r="66" spans="17:17" ht="12" customHeight="1" x14ac:dyDescent="0.25">
      <c r="Q66" t="s">
        <v>118</v>
      </c>
    </row>
    <row r="67" spans="17:17" ht="12" customHeight="1" x14ac:dyDescent="0.25">
      <c r="Q67" t="s">
        <v>121</v>
      </c>
    </row>
    <row r="68" spans="17:17" ht="12" customHeight="1" x14ac:dyDescent="0.25">
      <c r="Q68" t="s">
        <v>122</v>
      </c>
    </row>
    <row r="69" spans="17:17" ht="12" customHeight="1" x14ac:dyDescent="0.25">
      <c r="Q69" t="s">
        <v>124</v>
      </c>
    </row>
    <row r="70" spans="17:17" x14ac:dyDescent="0.25">
      <c r="Q70" t="s">
        <v>125</v>
      </c>
    </row>
    <row r="71" spans="17:17" ht="12" customHeight="1" x14ac:dyDescent="0.25">
      <c r="Q71" t="s">
        <v>143</v>
      </c>
    </row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  <row r="79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0" t="s">
        <v>10</v>
      </c>
      <c r="D53" s="170"/>
      <c r="E53" s="170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3" workbookViewId="0">
      <selection activeCell="Y41" sqref="Y41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 t="s">
        <v>115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Settembru 2019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79</v>
      </c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79</v>
      </c>
      <c r="T25" s="5"/>
      <c r="U25" s="39"/>
      <c r="V25" s="5"/>
      <c r="W25" s="43">
        <f t="shared" si="0"/>
        <v>79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79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79</v>
      </c>
      <c r="T45" s="43"/>
      <c r="U45" s="44">
        <f>SUM(U22:U43)</f>
        <v>0</v>
      </c>
      <c r="V45" s="43"/>
      <c r="W45" s="44">
        <f>SUM(W22:W43)</f>
        <v>79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54"/>
      <c r="E52" s="150"/>
      <c r="Q52" s="14"/>
      <c r="R52" s="14"/>
      <c r="S52" s="14"/>
      <c r="T52" s="14"/>
      <c r="U52" s="14"/>
      <c r="V52" s="14"/>
      <c r="W52" s="14"/>
    </row>
    <row r="53" spans="3:23" x14ac:dyDescent="0.25">
      <c r="C53" s="181"/>
      <c r="D53" s="170"/>
      <c r="E53" s="170"/>
      <c r="M53" s="5"/>
      <c r="N53" s="28" t="s">
        <v>35</v>
      </c>
      <c r="Q53" s="29"/>
      <c r="S53" s="11" t="s">
        <v>131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3" workbookViewId="0">
      <selection activeCell="D52" sqref="D5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 t="s">
        <v>119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s="154" customFormat="1" ht="15.6" x14ac:dyDescent="0.3">
      <c r="B9" s="12" t="s">
        <v>39</v>
      </c>
      <c r="C9" s="12"/>
      <c r="D9" s="12"/>
      <c r="E9" s="12"/>
      <c r="G9" s="157"/>
      <c r="H9" s="137" t="str">
        <f>Kriminal!$H$6</f>
        <v>Settembru 2019</v>
      </c>
      <c r="I9" s="158"/>
      <c r="L9" s="157"/>
      <c r="M9" s="157"/>
      <c r="P9" s="157"/>
      <c r="Q9" s="157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135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4" t="s">
        <v>160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0" t="s">
        <v>10</v>
      </c>
      <c r="D53" s="170"/>
      <c r="E53" s="170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13" workbookViewId="0">
      <selection activeCell="M21" sqref="M21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4" ht="6" customHeight="1" x14ac:dyDescent="0.25"/>
    <row r="4" spans="2:24" ht="15.75" customHeight="1" x14ac:dyDescent="0.3">
      <c r="B4" s="171" t="s">
        <v>144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4" ht="12" hidden="1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Settembru 2019</v>
      </c>
      <c r="I7" s="128"/>
      <c r="L7" s="5"/>
      <c r="M7" s="5"/>
      <c r="P7" s="5"/>
      <c r="Q7" s="5"/>
    </row>
    <row r="8" spans="2:24" ht="106.65" customHeight="1" x14ac:dyDescent="0.25">
      <c r="B8" s="172" t="s">
        <v>54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2:24" ht="6.75" hidden="1" customHeight="1" x14ac:dyDescent="0.25"/>
    <row r="10" spans="2:24" ht="10.5" customHeight="1" x14ac:dyDescent="0.25">
      <c r="B10" s="174" t="s">
        <v>49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9" customHeight="1" x14ac:dyDescent="0.25">
      <c r="R12" s="15" t="s">
        <v>55</v>
      </c>
    </row>
    <row r="13" spans="2:24" ht="10.5" customHeight="1" x14ac:dyDescent="0.25"/>
    <row r="14" spans="2:24" ht="12.9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>
        <v>3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3</v>
      </c>
      <c r="T21" s="5"/>
      <c r="U21" s="39"/>
      <c r="V21" s="5"/>
      <c r="W21" s="43">
        <f t="shared" si="0"/>
        <v>3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135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5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5</v>
      </c>
      <c r="T41" s="43"/>
      <c r="U41" s="44">
        <f>SUM(U18:U39)</f>
        <v>0</v>
      </c>
      <c r="V41" s="43"/>
      <c r="W41" s="44">
        <f>SUM(W18:W39)</f>
        <v>5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S47" s="11" t="s">
        <v>131</v>
      </c>
      <c r="U47" s="29" t="s">
        <v>131</v>
      </c>
    </row>
    <row r="48" spans="2:24" x14ac:dyDescent="0.25">
      <c r="C48" s="144"/>
      <c r="D48" s="182"/>
      <c r="E48" s="183"/>
      <c r="T48" s="15" t="s">
        <v>8</v>
      </c>
    </row>
    <row r="49" spans="3:23" x14ac:dyDescent="0.25">
      <c r="C49" s="170"/>
      <c r="D49" s="170"/>
      <c r="E49" s="170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147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abSelected="1" topLeftCell="A13" workbookViewId="0">
      <selection activeCell="E26" sqref="E26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4" ht="6" customHeight="1" x14ac:dyDescent="0.25"/>
    <row r="4" spans="2:24" ht="15.75" customHeight="1" x14ac:dyDescent="0.3">
      <c r="B4" s="171" t="s">
        <v>158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4" ht="12" hidden="1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Settembru 2019</v>
      </c>
      <c r="I7" s="128"/>
      <c r="L7" s="5"/>
      <c r="M7" s="5"/>
      <c r="P7" s="5"/>
      <c r="Q7" s="5"/>
    </row>
    <row r="8" spans="2:24" ht="106.65" customHeight="1" x14ac:dyDescent="0.25">
      <c r="B8" s="172" t="s">
        <v>54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2:24" ht="6.75" hidden="1" customHeight="1" x14ac:dyDescent="0.25"/>
    <row r="10" spans="2:24" ht="10.5" customHeight="1" x14ac:dyDescent="0.25">
      <c r="B10" s="174" t="s">
        <v>49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9" customHeight="1" x14ac:dyDescent="0.25">
      <c r="R12" s="15" t="s">
        <v>55</v>
      </c>
    </row>
    <row r="13" spans="2:24" ht="10.5" customHeight="1" x14ac:dyDescent="0.25"/>
    <row r="14" spans="2:24" ht="12.9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135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131</v>
      </c>
    </row>
    <row r="48" spans="2:24" x14ac:dyDescent="0.25">
      <c r="C48" s="144"/>
      <c r="D48" s="182"/>
      <c r="E48" s="183"/>
      <c r="T48" s="15" t="s">
        <v>8</v>
      </c>
    </row>
    <row r="49" spans="3:23" x14ac:dyDescent="0.25">
      <c r="C49" s="170"/>
      <c r="D49" s="170"/>
      <c r="E49" s="170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147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3.88671875" bestFit="1" customWidth="1"/>
    <col min="9" max="9" width="6.6640625" bestFit="1" customWidth="1"/>
    <col min="10" max="11" width="0.33203125" customWidth="1"/>
    <col min="12" max="13" width="0.5546875" hidden="1" customWidth="1"/>
    <col min="14" max="14" width="0.6640625" hidden="1" customWidth="1"/>
    <col min="15" max="15" width="0.441406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2.9" customHeight="1" x14ac:dyDescent="0.25">
      <c r="A4" s="167" t="s">
        <v>151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47" customFormat="1" ht="15" customHeight="1" x14ac:dyDescent="0.3">
      <c r="A5" s="168" t="s">
        <v>152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" customHeight="1" x14ac:dyDescent="0.25">
      <c r="A6" s="169" t="str">
        <f>CONCATENATE(Kriminal!G6, " ", Kriminal!H6)</f>
        <v>Statistika għal Settembru 2019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153</v>
      </c>
    </row>
    <row r="8" spans="1:20" ht="12.9" customHeight="1" x14ac:dyDescent="0.25">
      <c r="Q8" s="2"/>
    </row>
    <row r="9" spans="1:20" ht="96" customHeight="1" x14ac:dyDescent="0.25">
      <c r="C9" s="70" t="s">
        <v>138</v>
      </c>
      <c r="D9" s="71" t="s">
        <v>139</v>
      </c>
      <c r="E9" s="71" t="s">
        <v>137</v>
      </c>
      <c r="F9" s="71" t="s">
        <v>140</v>
      </c>
      <c r="G9" s="71" t="s">
        <v>145</v>
      </c>
      <c r="H9" s="71" t="s">
        <v>141</v>
      </c>
      <c r="I9" s="71" t="s">
        <v>148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(Ghawdex)'!$I$23:$I$43)</f>
        <v>0</v>
      </c>
      <c r="D10" s="77">
        <f>SUMIF('Sultana B. (Ghawdex)'!$D$23:$D$43,B10,'Sultana B. (Ghawdex)'!$I$23:$I$43)</f>
        <v>0</v>
      </c>
      <c r="E10" s="77">
        <f>SUMIF('Mifsud J (Ghawdex)'!$D$23:$D$43,B10,'Mifsud J (Ghawdex)'!$I$23:$I$43)</f>
        <v>1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SUMIF('Demicoli J.(Ghawdex)'!$D$23:$D$43,B10,'Demicoli J.(Ghawdex)'!$I$23:$I$43)</f>
        <v>0</v>
      </c>
      <c r="I10" s="77">
        <f>SUMIF('Galea C. (Ghawdex)'!$D$19:$D$39,B10,'Galea C. (Ghawdex)'!$I$19:$I$39)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1</v>
      </c>
      <c r="Q10" s="79">
        <f t="shared" ref="Q10:Q26" si="1">P10/$P$31</f>
        <v>1.2048192771084338E-2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(Ghawdex)'!$I$23:$I$43)</f>
        <v>1</v>
      </c>
      <c r="D11" s="83">
        <f>SUMIF('Sultana B. (Ghawdex)'!$D$23:$D$43,B11,'Sultana B. (Ghawdex)'!$I$23:$I$43)</f>
        <v>3</v>
      </c>
      <c r="E11" s="83">
        <f>SUMIF('Mifsud J (Ghawdex)'!$D$23:$D$43,B11,'Mifsud J (Ghawdex)'!$I$23:$I$43)</f>
        <v>5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SUMIF('Demicoli J.(Ghawdex)'!$D$23:$D$43,B11,'Demicoli J.(Ghawdex)'!$I$23:$I$43)</f>
        <v>0</v>
      </c>
      <c r="I11" s="83">
        <f>SUMIF('Galea C. (Ghawdex)'!$D$19:$D$39,B11,'Galea C. (Ghawdex)'!$I$19:$I$39)</f>
        <v>0</v>
      </c>
      <c r="J11" s="83"/>
      <c r="K11" s="83"/>
      <c r="L11" s="83"/>
      <c r="M11" s="83"/>
      <c r="N11" s="83"/>
      <c r="O11" s="83"/>
      <c r="P11" s="84">
        <f t="shared" si="0"/>
        <v>9</v>
      </c>
      <c r="Q11" s="85">
        <f t="shared" si="1"/>
        <v>0.10843373493975904</v>
      </c>
      <c r="R11" s="86"/>
      <c r="S11" s="87"/>
    </row>
    <row r="12" spans="1:20" ht="15.75" customHeight="1" x14ac:dyDescent="0.25">
      <c r="B12" s="88" t="s">
        <v>13</v>
      </c>
      <c r="C12" s="83">
        <f>SUMIF('Coppini P. (Ghawdex)'!$D$23:$D$43,B12,'Coppini P. (Ghawdex)'!$I$23:$I$43)</f>
        <v>2</v>
      </c>
      <c r="D12" s="89">
        <f>SUMIF('Sultana B. (Ghawdex)'!$D$23:$D$43,B12,'Sultana B. (Ghawdex)'!$I$23:$I$43)</f>
        <v>2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0</v>
      </c>
      <c r="H12" s="89">
        <f>SUMIF('Demicoli J.(Ghawdex)'!$D$23:$D$43,B12,'Demicoli J.(Ghawdex)'!$I$23:$I$43)</f>
        <v>0</v>
      </c>
      <c r="I12" s="89">
        <f>SUMIF('Galea C. (Ghawdex)'!$D$19:$D$39,B12,'Galea C. (Ghawdex)'!$I$19:$I$39)</f>
        <v>0</v>
      </c>
      <c r="J12" s="89"/>
      <c r="K12" s="89"/>
      <c r="L12" s="89"/>
      <c r="M12" s="89"/>
      <c r="N12" s="89"/>
      <c r="O12" s="89"/>
      <c r="P12" s="90">
        <f t="shared" si="0"/>
        <v>4</v>
      </c>
      <c r="Q12" s="91">
        <f t="shared" si="1"/>
        <v>4.8192771084337352E-2</v>
      </c>
      <c r="R12" s="92">
        <f>SUM(P10:P12)</f>
        <v>14</v>
      </c>
      <c r="S12" s="93">
        <f>R12/$P$31</f>
        <v>0.16867469879518071</v>
      </c>
    </row>
    <row r="13" spans="1:20" ht="15.75" customHeight="1" x14ac:dyDescent="0.25">
      <c r="B13" s="76" t="s">
        <v>6</v>
      </c>
      <c r="C13" s="77">
        <f>SUMIF('Coppini P. (Ghawdex)'!$D$23:$D$43,B13,'Coppini P. (Ghawdex)'!$I$23:$I$43)</f>
        <v>0</v>
      </c>
      <c r="D13" s="77">
        <f>SUMIF('Sultana B. (Ghawdex)'!$D$23:$D$43,B13,'Sultana B.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SUMIF('Demicoli J.(Ghawdex)'!$D$23:$D$43,B13,'Demicoli J.(Ghawdex)'!$I$23:$I$43)</f>
        <v>0</v>
      </c>
      <c r="I13" s="77">
        <f>SUMIF('Galea C. (Ghawdex)'!$D$19:$D$39,B13,'Galea C. (Ghawdex)'!$I$19:$I$39)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(Ghawdex)'!$I$23:$I$43)</f>
        <v>0</v>
      </c>
      <c r="D14" s="83">
        <f>SUMIF('Sultana B. (Ghawdex)'!$D$23:$D$43,B14,'Sultana B.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SUMIF('Demicoli J.(Ghawdex)'!$D$23:$D$43,B14,'Demicoli J.(Ghawdex)'!$I$23:$I$43)</f>
        <v>0</v>
      </c>
      <c r="I14" s="83">
        <f>SUMIF('Galea C. (Ghawdex)'!$D$19:$D$39,B14,'Galea C. (Ghawdex)'!$I$19:$I$39)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(Ghawdex)'!$I$23:$I$43)</f>
        <v>0</v>
      </c>
      <c r="D15" s="89">
        <f>SUMIF('Sultana B. (Ghawdex)'!$D$23:$D$43,B15,'Sultana B. (Ghawdex)'!$I$23:$I$43)</f>
        <v>0</v>
      </c>
      <c r="E15" s="89">
        <f>SUMIF('Mifsud J (Ghawdex)'!$D$23:$D$43,B15,'Mifsud J (Ghawdex)'!$I$23:$I$43)</f>
        <v>0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SUMIF('Demicoli J.(Ghawdex)'!$D$23:$D$43,B15,'Demicoli J.(Ghawdex)'!$I$23:$I$43)</f>
        <v>0</v>
      </c>
      <c r="I15" s="89">
        <f>SUMIF('Galea C. (Ghawdex)'!$D$19:$D$39,B15,'Galea C. (Ghawdex)'!$I$19:$I$39)</f>
        <v>0</v>
      </c>
      <c r="J15" s="89"/>
      <c r="K15" s="89"/>
      <c r="L15" s="89"/>
      <c r="M15" s="89"/>
      <c r="N15" s="89"/>
      <c r="O15" s="89"/>
      <c r="P15" s="90">
        <f t="shared" si="0"/>
        <v>0</v>
      </c>
      <c r="Q15" s="91">
        <f t="shared" si="1"/>
        <v>0</v>
      </c>
      <c r="R15" s="92">
        <f>SUM(P13:P15)</f>
        <v>0</v>
      </c>
      <c r="S15" s="93">
        <f>R15/$P$31</f>
        <v>0</v>
      </c>
    </row>
    <row r="16" spans="1:20" ht="15.75" customHeight="1" x14ac:dyDescent="0.25">
      <c r="B16" s="76" t="s">
        <v>7</v>
      </c>
      <c r="C16" s="77">
        <f>SUMIF('Coppini P. (Ghawdex)'!$D$23:$D$43,B16,'Coppini P. (Ghawdex)'!$I$23:$I$43)</f>
        <v>0</v>
      </c>
      <c r="D16" s="77">
        <f>SUMIF('Sultana B. (Ghawdex)'!$D$23:$D$43,B16,'Sultana B.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SUMIF('Demicoli J.(Ghawdex)'!$D$23:$D$43,B16,'Demicoli J.(Ghawdex)'!$I$23:$I$43)</f>
        <v>0</v>
      </c>
      <c r="I16" s="77">
        <f>SUMIF('Galea C. (Ghawdex)'!$D$19:$D$39,B16,'Galea C. (Ghawdex)'!$I$19:$I$39)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(Ghawdex)'!$I$23:$I$43)</f>
        <v>0</v>
      </c>
      <c r="D17" s="83">
        <f>SUMIF('Sultana B. (Ghawdex)'!$D$23:$D$43,B17,'Sultana B.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SUMIF('Demicoli J.(Ghawdex)'!$D$23:$D$43,B17,'Demicoli J.(Ghawdex)'!$I$23:$I$43)</f>
        <v>0</v>
      </c>
      <c r="I17" s="83">
        <f>SUMIF('Galea C. (Ghawdex)'!$D$19:$D$39,B17,'Galea C. (Ghawdex)'!$I$19:$I$39)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(Ghawdex)'!$I$23:$I$43)</f>
        <v>0</v>
      </c>
      <c r="D18" s="83">
        <f>SUMIF('Sultana B. (Ghawdex)'!$D$23:$D$43,B18,'Sultana B.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SUMIF('Demicoli J.(Ghawdex)'!$D$23:$D$43,B18,'Demicoli J.(Ghawdex)'!$I$23:$I$43)</f>
        <v>0</v>
      </c>
      <c r="I18" s="83">
        <f>SUMIF('Galea C. (Ghawdex)'!$D$19:$D$39,B18,'Galea C. (Ghawdex)'!$I$19:$I$39)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(Ghawdex)'!$I$23:$I$43)</f>
        <v>0</v>
      </c>
      <c r="D19" s="83">
        <f>SUMIF('Sultana B. (Ghawdex)'!$D$23:$D$43,B19,'Sultana B. (Ghawdex)'!$I$23:$I$43)</f>
        <v>0</v>
      </c>
      <c r="E19" s="83">
        <f>SUMIF('Mifsud J (Ghawdex)'!$D$23:$D$43,B19,'Mifsud J (Ghawdex)'!$I$23:$I$43)</f>
        <v>0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SUMIF('Demicoli J.(Ghawdex)'!$D$23:$D$43,B19,'Demicoli J.(Ghawdex)'!$I$23:$I$43)</f>
        <v>0</v>
      </c>
      <c r="I19" s="83">
        <f>SUMIF('Galea C. (Ghawdex)'!$D$19:$D$39,B19,'Galea C. (Ghawdex)'!$I$19:$I$39)</f>
        <v>0</v>
      </c>
      <c r="J19" s="83"/>
      <c r="K19" s="83"/>
      <c r="L19" s="83"/>
      <c r="M19" s="83"/>
      <c r="N19" s="83"/>
      <c r="O19" s="83"/>
      <c r="P19" s="84">
        <f t="shared" si="0"/>
        <v>0</v>
      </c>
      <c r="Q19" s="85">
        <f t="shared" si="1"/>
        <v>0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(Ghawdex)'!$I$23:$I$43)</f>
        <v>0</v>
      </c>
      <c r="D20" s="89">
        <f>SUMIF('Sultana B. (Ghawdex)'!$D$23:$D$43,B20,'Sultana B.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SUMIF('Demicoli J.(Ghawdex)'!$D$23:$D$43,B20,'Demicoli J.(Ghawdex)'!$I$23:$I$43)</f>
        <v>0</v>
      </c>
      <c r="I20" s="89">
        <f>SUMIF('Galea C. (Ghawdex)'!$D$19:$D$39,B20,'Galea C. (Ghawdex)'!$I$19:$I$39)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0</v>
      </c>
      <c r="S20" s="93">
        <f>R20/$P$31</f>
        <v>0</v>
      </c>
    </row>
    <row r="21" spans="2:19" ht="15.75" customHeight="1" x14ac:dyDescent="0.25">
      <c r="B21" s="76" t="s">
        <v>33</v>
      </c>
      <c r="C21" s="77">
        <f>SUMIF('Coppini P. (Ghawdex)'!$D$23:$D$43,B21,'Coppini P. (Ghawdex)'!$I$23:$I$43)</f>
        <v>0</v>
      </c>
      <c r="D21" s="77">
        <f>SUMIF('Sultana B. (Ghawdex)'!$D$23:$D$43,B21,'Sultana B. (Ghawdex)'!$I$23:$I$43)</f>
        <v>0</v>
      </c>
      <c r="E21" s="77">
        <f>SUMIF('Mifsud J (Ghawdex)'!$D$23:$D$43,B21,'Mifsud J (Ghawdex)'!$I$23:$I$43)</f>
        <v>9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SUMIF('Demicoli J.(Ghawdex)'!$D$23:$D$43,B21,'Demicoli J.(Ghawdex)'!$I$23:$I$43)</f>
        <v>0</v>
      </c>
      <c r="I21" s="77">
        <f>SUMIF('Galea C. (Ghawdex)'!$D$19:$D$39,B21,'Galea C. (Ghawdex)'!$I$19:$I$39)</f>
        <v>0</v>
      </c>
      <c r="J21" s="77"/>
      <c r="K21" s="77"/>
      <c r="L21" s="77"/>
      <c r="M21" s="77"/>
      <c r="N21" s="77"/>
      <c r="O21" s="77"/>
      <c r="P21" s="78">
        <f t="shared" si="0"/>
        <v>9</v>
      </c>
      <c r="Q21" s="79">
        <f t="shared" si="1"/>
        <v>0.10843373493975904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(Ghawdex)'!$I$23:$I$43)</f>
        <v>0</v>
      </c>
      <c r="D22" s="89">
        <f>SUMIF('Sultana B. (Ghawdex)'!$D$23:$D$43,B22,'Sultana B.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SUMIF('Demicoli J.(Ghawdex)'!$D$23:$D$43,B22,'Demicoli J.(Ghawdex)'!$I$23:$I$43)</f>
        <v>0</v>
      </c>
      <c r="I22" s="89">
        <f>SUMIF('Galea C. (Ghawdex)'!$D$19:$D$39,B22,'Galea C. (Ghawdex)'!$I$19:$I$39)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9</v>
      </c>
      <c r="S22" s="93">
        <f t="shared" ref="S22:S30" si="2">R22/$P$31</f>
        <v>0.10843373493975904</v>
      </c>
    </row>
    <row r="23" spans="2:19" ht="15.75" customHeight="1" x14ac:dyDescent="0.25">
      <c r="B23" s="76" t="s">
        <v>14</v>
      </c>
      <c r="C23" s="77">
        <f>SUMIF('Coppini P. (Ghawdex)'!$D$23:$D$43,B23,'Coppini P. (Ghawdex)'!$I$23:$I$43)</f>
        <v>0</v>
      </c>
      <c r="D23" s="77">
        <f>SUMIF('Sultana B. (Ghawdex)'!$D$23:$D$43,B23,'Sultana B. (Ghawdex)'!$I$23:$I$43)</f>
        <v>0</v>
      </c>
      <c r="E23" s="77">
        <f>SUMIF('Mifsud J (Ghawdex)'!$D$23:$D$43,B23,'Mifsud J (Ghawdex)'!$I$23:$I$43)</f>
        <v>60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SUMIF('Demicoli J.(Ghawdex)'!$D$23:$D$43,B23,'Demicoli J.(Ghawdex)'!$I$23:$I$43)</f>
        <v>0</v>
      </c>
      <c r="I23" s="77">
        <f>SUMIF('Galea C. (Ghawdex)'!$D$19:$D$39,B23,'Galea C. (Ghawdex)'!$I$19:$I$39)</f>
        <v>0</v>
      </c>
      <c r="J23" s="77"/>
      <c r="K23" s="77"/>
      <c r="L23" s="77"/>
      <c r="M23" s="77"/>
      <c r="N23" s="77"/>
      <c r="O23" s="77"/>
      <c r="P23" s="78">
        <f t="shared" si="0"/>
        <v>60</v>
      </c>
      <c r="Q23" s="94">
        <f t="shared" si="1"/>
        <v>0.72289156626506024</v>
      </c>
      <c r="R23" s="95">
        <f t="shared" ref="R23:R30" si="3">SUM(P23)</f>
        <v>60</v>
      </c>
      <c r="S23" s="96">
        <f t="shared" si="2"/>
        <v>0.72289156626506024</v>
      </c>
    </row>
    <row r="24" spans="2:19" ht="15.75" customHeight="1" x14ac:dyDescent="0.25">
      <c r="B24" s="76" t="s">
        <v>50</v>
      </c>
      <c r="C24" s="77">
        <f>SUMIF('Coppini P. (Ghawdex)'!$D$23:$D$43,B24,'Coppini P. (Ghawdex)'!$I$23:$I$43)</f>
        <v>0</v>
      </c>
      <c r="D24" s="77">
        <f>SUMIF('Sultana B. (Ghawdex)'!$D$23:$D$43,B24,'Sultana B.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SUMIF('Demicoli J.(Ghawdex)'!$D$23:$D$43,B24,'Demicoli J.(Ghawdex)'!$I$23:$I$43)</f>
        <v>0</v>
      </c>
      <c r="I24" s="77">
        <f>SUMIF('Galea C. (Ghawdex)'!$D$19:$D$39,B24,'Galea C. (Ghawdex)'!$I$19:$I$39)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(Ghawdex)'!$I$23:$I$43)</f>
        <v>0</v>
      </c>
      <c r="D25" s="77">
        <f>SUMIF('Sultana B. (Ghawdex)'!$D$23:$D$43,B25,'Sultana B.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SUMIF('Demicoli J.(Ghawdex)'!$D$23:$D$43,B25,'Demicoli J.(Ghawdex)'!$I$23:$I$43)</f>
        <v>0</v>
      </c>
      <c r="I25" s="77">
        <f>SUMIF('Galea C. (Ghawdex)'!$D$19:$D$39,B25,'Galea C. (Ghawdex)'!$I$19:$I$39)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(Ghawdex)'!$I$23:$I$43)</f>
        <v>0</v>
      </c>
      <c r="D26" s="77">
        <f>SUMIF('Sultana B. (Ghawdex)'!$D$23:$D$43,B26,'Sultana B.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SUMIF('Demicoli J.(Ghawdex)'!$D$23:$D$43,B26,'Demicoli J.(Ghawdex)'!$I$23:$I$43)</f>
        <v>0</v>
      </c>
      <c r="I26" s="77">
        <f>SUMIF('Galea C. (Ghawdex)'!$D$19:$D$39,B26,'Galea C. (Ghawdex)'!$I$19:$I$39)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(Ghawdex)'!$I$23:$I$43)</f>
        <v>0</v>
      </c>
      <c r="D27" s="77">
        <f>SUMIF('Sultana B. (Ghawdex)'!$D$23:$D$43,B27,'Sultana B.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SUMIF('Demicoli J.(Ghawdex)'!$D$23:$D$43,B27,'Demicoli J.(Ghawdex)'!$I$23:$I$43)</f>
        <v>0</v>
      </c>
      <c r="I27" s="77">
        <f>SUMIF('Galea C. (Ghawdex)'!$D$19:$D$39,B27,'Galea C. (Ghawdex)'!$I$19:$I$39)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(Ghawdex)'!$I$23:$I$43)</f>
        <v>0</v>
      </c>
      <c r="D28" s="77">
        <f>SUMIF('Sultana B. (Ghawdex)'!$D$23:$D$43,B28,'Sultana B.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SUMIF('Demicoli J.(Ghawdex)'!$D$23:$D$43,B28,'Demicoli J.(Ghawdex)'!$I$23:$I$43)</f>
        <v>0</v>
      </c>
      <c r="I28" s="77">
        <f>SUMIF('Galea C. (Ghawdex)'!$D$19:$D$39,B28,'Galea C. (Ghawdex)'!$I$19:$I$39)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(Ghawdex)'!$I$23:$I$43)</f>
        <v>0</v>
      </c>
      <c r="D29" s="77">
        <f>SUMIF('Sultana B. (Ghawdex)'!$D$23:$D$43,B29,'Sultana B.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SUMIF('Demicoli J.(Ghawdex)'!$D$23:$D$43,B29,'Demicoli J.(Ghawdex)'!$I$23:$I$43)</f>
        <v>0</v>
      </c>
      <c r="I29" s="77">
        <f>SUMIF('Galea C. (Ghawdex)'!$D$19:$D$39,B29,'Galea C. (Ghawdex)'!$I$19:$I$39)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(Ghawdex)'!$I$23:$I$43)</f>
        <v>0</v>
      </c>
      <c r="D30" s="77">
        <f>SUMIF('Sultana B. (Ghawdex)'!$D$23:$D$43,B30,'Sultana B.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SUMIF('Demicoli J.(Ghawdex)'!$D$23:$D$43,B30,'Demicoli J.(Ghawdex)'!$I$23:$I$43)</f>
        <v>0</v>
      </c>
      <c r="I30" s="77">
        <f>SUMIF('Galea C. (Ghawdex)'!$D$19:$D$39,B30,'Galea C. (Ghawdex)'!$I$19:$I$39)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3</v>
      </c>
      <c r="D31" s="98">
        <f t="shared" si="4"/>
        <v>5</v>
      </c>
      <c r="E31" s="98">
        <f t="shared" si="4"/>
        <v>75</v>
      </c>
      <c r="F31" s="98">
        <f t="shared" si="4"/>
        <v>0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83</v>
      </c>
      <c r="Q31" s="9"/>
      <c r="R31" s="8"/>
      <c r="S31" s="10"/>
    </row>
    <row r="32" spans="2:19" ht="13.5" customHeight="1" thickBot="1" x14ac:dyDescent="0.3">
      <c r="C32" s="111">
        <f>C31/P31</f>
        <v>3.614457831325301E-2</v>
      </c>
      <c r="D32" s="112">
        <f>D31/P31</f>
        <v>6.0240963855421686E-2</v>
      </c>
      <c r="E32" s="112">
        <f>E31/P31</f>
        <v>0.90361445783132532</v>
      </c>
      <c r="F32" s="112">
        <f>F31/P31</f>
        <v>0</v>
      </c>
      <c r="G32" s="112">
        <f>G31/P31</f>
        <v>0</v>
      </c>
      <c r="H32" s="112">
        <f>H31/P31</f>
        <v>0</v>
      </c>
      <c r="I32" s="100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8.88671875" customWidth="1"/>
    <col min="9" max="9" width="10.33203125" customWidth="1"/>
    <col min="10" max="10" width="0.109375" hidden="1" customWidth="1"/>
    <col min="11" max="11" width="13.33203125" hidden="1" customWidth="1"/>
    <col min="12" max="12" width="8.33203125" hidden="1" customWidth="1"/>
    <col min="13" max="13" width="5.88671875" hidden="1" customWidth="1"/>
    <col min="14" max="14" width="7.33203125" hidden="1" customWidth="1"/>
    <col min="15" max="15" width="0.33203125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2.9" customHeight="1" x14ac:dyDescent="0.25">
      <c r="A4" s="167" t="s">
        <v>151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47" customFormat="1" ht="15" customHeight="1" x14ac:dyDescent="0.3">
      <c r="A5" s="168" t="s">
        <v>154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" customHeight="1" x14ac:dyDescent="0.25">
      <c r="A6" s="169" t="str">
        <f>CONCATENATE(Kriminal!G6, " ", Kriminal!H6)</f>
        <v>Statistika għal Settembru 2019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" customHeight="1" x14ac:dyDescent="0.25">
      <c r="Q8" s="2"/>
    </row>
    <row r="9" spans="1:20" ht="96" customHeight="1" x14ac:dyDescent="0.25">
      <c r="C9" s="70" t="s">
        <v>138</v>
      </c>
      <c r="D9" s="71" t="s">
        <v>139</v>
      </c>
      <c r="E9" s="147" t="s">
        <v>146</v>
      </c>
      <c r="F9" s="71" t="s">
        <v>142</v>
      </c>
      <c r="G9" s="71" t="s">
        <v>140</v>
      </c>
      <c r="H9" s="71" t="s">
        <v>141</v>
      </c>
      <c r="I9" s="71" t="s">
        <v>149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(Ghawdex)'!$M$23:$M$43)</f>
        <v>0</v>
      </c>
      <c r="D10" s="77">
        <f>SUMIF('Sultana B. (Ghawdex)'!$D$23:$D$43,B10,'Sultana B. (Ghawdex)'!$M$23:$M$43)</f>
        <v>0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0</v>
      </c>
      <c r="G10" s="77">
        <f>SUMIF('Camilleri N. (Ghawdex)'!$D$23:$D$43,B10,'Camilleri N. (Ghawdex)'!$M$23:$M$43)</f>
        <v>0</v>
      </c>
      <c r="H10" s="77">
        <f>SUMIF('Demicoli J.(Ghawdex)'!$D$23:$D$43,B10,'Demicoli J.(Ghawdex)'!$M$23:$M$43)</f>
        <v>0</v>
      </c>
      <c r="I10" s="77">
        <f>SUMIF('Galea C. (Ghawdex)'!$D$19:$D$39,B10,'Galea C. (Ghawdex)'!$M$19:$M$39)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0</v>
      </c>
      <c r="Q10" s="79">
        <f t="shared" ref="Q10:Q26" si="1">P10/$P$31</f>
        <v>0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(Ghawdex)'!$M$23:$M$43)</f>
        <v>1</v>
      </c>
      <c r="D11" s="83">
        <f>SUMIF('Sultana B. (Ghawdex)'!$D$23:$D$43,B11,'Sultana B. (Ghawdex)'!$M$23:$M$43)</f>
        <v>1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1</v>
      </c>
      <c r="G11" s="83">
        <f>SUMIF('Camilleri N. (Ghawdex)'!$D$23:$D$43,B11,'Camilleri N. (Ghawdex)'!$M$23:$M$43)</f>
        <v>0</v>
      </c>
      <c r="H11" s="83">
        <f>SUMIF('Demicoli J.(Ghawdex)'!$D$23:$D$43,B11,'Demicoli J.(Ghawdex)'!$M$23:$M$43)</f>
        <v>0</v>
      </c>
      <c r="I11" s="83">
        <f>SUMIF('Galea C. (Ghawdex)'!$D$19:$D$39,B11,'Galea C. (Ghawdex)'!$M$19:$M$39)</f>
        <v>0</v>
      </c>
      <c r="J11" s="83"/>
      <c r="K11" s="83"/>
      <c r="L11" s="83"/>
      <c r="M11" s="83"/>
      <c r="N11" s="83"/>
      <c r="O11" s="83"/>
      <c r="P11" s="84">
        <f t="shared" si="0"/>
        <v>3</v>
      </c>
      <c r="Q11" s="85">
        <f t="shared" si="1"/>
        <v>6.25E-2</v>
      </c>
      <c r="R11" s="86"/>
      <c r="S11" s="87"/>
    </row>
    <row r="12" spans="1:20" ht="15.75" customHeight="1" x14ac:dyDescent="0.25">
      <c r="B12" s="88" t="s">
        <v>13</v>
      </c>
      <c r="C12" s="89">
        <f>SUMIF('Coppini P. (Ghawdex)'!$D$23:$D$43,B12,'Coppini P. (Ghawdex)'!$M$23:$M$43)</f>
        <v>4</v>
      </c>
      <c r="D12" s="89">
        <f>SUMIF('Sultana B. (Ghawdex)'!$D$23:$D$43,B12,'Sultana B. (Ghawdex)'!$M$23:$M$43)</f>
        <v>2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9">
        <f>SUMIF('Demicoli J.(Ghawdex)'!$D$23:$D$43,B12,'Demicoli J.(Ghawdex)'!$M$23:$M$43)</f>
        <v>0</v>
      </c>
      <c r="I12" s="83">
        <f>SUMIF('Galea C. (Ghawdex)'!$D$19:$D$39,B12,'Galea C. (Ghawdex)'!$M$19:$M$39)</f>
        <v>0</v>
      </c>
      <c r="J12" s="89"/>
      <c r="K12" s="89"/>
      <c r="L12" s="89"/>
      <c r="M12" s="89"/>
      <c r="N12" s="89"/>
      <c r="O12" s="89"/>
      <c r="P12" s="90">
        <f t="shared" si="0"/>
        <v>6</v>
      </c>
      <c r="Q12" s="91">
        <f t="shared" si="1"/>
        <v>0.125</v>
      </c>
      <c r="R12" s="92">
        <f>SUM(P10:P12)</f>
        <v>9</v>
      </c>
      <c r="S12" s="93">
        <f>R12/$P$31</f>
        <v>0.1875</v>
      </c>
    </row>
    <row r="13" spans="1:20" ht="15.75" customHeight="1" x14ac:dyDescent="0.25">
      <c r="B13" s="76" t="s">
        <v>6</v>
      </c>
      <c r="C13" s="77">
        <f>SUMIF('Coppini P. (Ghawdex)'!$D$23:$D$43,B13,'Coppini P. (Ghawdex)'!$M$23:$M$43)</f>
        <v>0</v>
      </c>
      <c r="D13" s="77">
        <f>SUMIF('Sultana B. (Ghawdex)'!$D$23:$D$43,B13,'Sultana B.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SUMIF('Demicoli J.(Ghawdex)'!$D$23:$D$43,B13,'Demicoli J.(Ghawdex)'!$M$23:$M$43)</f>
        <v>0</v>
      </c>
      <c r="I13" s="77">
        <f>SUMIF('Galea C. (Ghawdex)'!$D$19:$D$39,B13,'Galea C. (Ghawdex)'!$M$19:$M$39)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(Ghawdex)'!$M$23:$M$43)</f>
        <v>0</v>
      </c>
      <c r="D14" s="83">
        <f>SUMIF('Sultana B. (Ghawdex)'!$D$23:$D$43,B14,'Sultana B.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SUMIF('Demicoli J.(Ghawdex)'!$D$23:$D$43,B14,'Demicoli J.(Ghawdex)'!$M$23:$M$43)</f>
        <v>0</v>
      </c>
      <c r="I14" s="83">
        <f>SUMIF('Galea C. (Ghawdex)'!$D$19:$D$39,B14,'Galea C. (Ghawdex)'!$M$19:$M$39)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(Ghawdex)'!$M$23:$M$43)</f>
        <v>0</v>
      </c>
      <c r="D15" s="89">
        <f>SUMIF('Sultana B. (Ghawdex)'!$D$23:$D$43,B15,'Sultana B.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0</v>
      </c>
      <c r="G15" s="89">
        <f>SUMIF('Camilleri N. (Ghawdex)'!$D$23:$D$43,B15,'Camilleri N. (Ghawdex)'!$M$23:$M$43)</f>
        <v>0</v>
      </c>
      <c r="H15" s="89">
        <f>SUMIF('Demicoli J.(Ghawdex)'!$D$23:$D$43,B15,'Demicoli J.(Ghawdex)'!$M$23:$M$43)</f>
        <v>0</v>
      </c>
      <c r="I15" s="89">
        <f>SUMIF('Galea C. (Ghawdex)'!$D$19:$D$39,B15,'Galea C. (Ghawdex)'!$M$19:$M$39)</f>
        <v>0</v>
      </c>
      <c r="J15" s="89"/>
      <c r="K15" s="89"/>
      <c r="L15" s="89"/>
      <c r="M15" s="89"/>
      <c r="N15" s="89"/>
      <c r="O15" s="89"/>
      <c r="P15" s="90">
        <f t="shared" si="0"/>
        <v>0</v>
      </c>
      <c r="Q15" s="91">
        <f t="shared" si="1"/>
        <v>0</v>
      </c>
      <c r="R15" s="92">
        <f>SUM(P13:P15)</f>
        <v>0</v>
      </c>
      <c r="S15" s="93">
        <f>R15/$P$31</f>
        <v>0</v>
      </c>
    </row>
    <row r="16" spans="1:20" ht="15.75" customHeight="1" x14ac:dyDescent="0.25">
      <c r="B16" s="76" t="s">
        <v>7</v>
      </c>
      <c r="C16" s="77">
        <f>SUMIF('Coppini P. (Ghawdex)'!$D$23:$D$43,B16,'Coppini P. (Ghawdex)'!$M$23:$M$43)</f>
        <v>0</v>
      </c>
      <c r="D16" s="77">
        <f>SUMIF('Sultana B. (Ghawdex)'!$D$23:$D$43,B16,'Sultana B.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SUMIF('Demicoli J.(Ghawdex)'!$D$23:$D$43,B16,'Demicoli J.(Ghawdex)'!$M$23:$M$43)</f>
        <v>0</v>
      </c>
      <c r="I16" s="77">
        <f>SUMIF('Galea C. (Ghawdex)'!$D$19:$D$39,B16,'Galea C. (Ghawdex)'!$M$19:$M$39)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(Ghawdex)'!$M$23:$M$43)</f>
        <v>0</v>
      </c>
      <c r="D17" s="83">
        <f>SUMIF('Sultana B. (Ghawdex)'!$D$23:$D$43,B17,'Sultana B.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SUMIF('Demicoli J.(Ghawdex)'!$D$23:$D$43,B17,'Demicoli J.(Ghawdex)'!$M$23:$M$43)</f>
        <v>0</v>
      </c>
      <c r="I17" s="83">
        <f>SUMIF('Galea C. (Ghawdex)'!$D$19:$D$39,B17,'Galea C. (Ghawdex)'!$M$19:$M$39)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(Ghawdex)'!$M$23:$M$43)</f>
        <v>0</v>
      </c>
      <c r="D18" s="83">
        <f>SUMIF('Sultana B. (Ghawdex)'!$D$23:$D$43,B18,'Sultana B.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SUMIF('Demicoli J.(Ghawdex)'!$D$23:$D$43,B18,'Demicoli J.(Ghawdex)'!$M$23:$M$43)</f>
        <v>0</v>
      </c>
      <c r="I18" s="83">
        <f>SUMIF('Galea C. (Ghawdex)'!$D$19:$D$39,B18,'Galea C. (Ghawdex)'!$M$19:$M$39)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(Ghawdex)'!$M$23:$M$43)</f>
        <v>0</v>
      </c>
      <c r="D19" s="83">
        <f>SUMIF('Sultana B. (Ghawdex)'!$D$23:$D$43,B19,'Sultana B.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0</v>
      </c>
      <c r="G19" s="83">
        <f>SUMIF('Camilleri N. (Ghawdex)'!$D$23:$D$43,B19,'Camilleri N. (Ghawdex)'!$M$23:$M$43)</f>
        <v>0</v>
      </c>
      <c r="H19" s="83">
        <f>SUMIF('Demicoli J.(Ghawdex)'!$D$23:$D$43,B19,'Demicoli J.(Ghawdex)'!$M$23:$M$43)</f>
        <v>0</v>
      </c>
      <c r="I19" s="83">
        <f>SUMIF('Galea C. (Ghawdex)'!$D$19:$D$39,B19,'Galea C. (Ghawdex)'!$M$19:$M$39)</f>
        <v>0</v>
      </c>
      <c r="J19" s="83"/>
      <c r="K19" s="83"/>
      <c r="L19" s="83"/>
      <c r="M19" s="83"/>
      <c r="N19" s="83"/>
      <c r="O19" s="83"/>
      <c r="P19" s="84">
        <f t="shared" si="0"/>
        <v>0</v>
      </c>
      <c r="Q19" s="85">
        <f t="shared" si="1"/>
        <v>0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(Ghawdex)'!$M$23:$M$43)</f>
        <v>0</v>
      </c>
      <c r="D20" s="89">
        <f>SUMIF('Sultana B. (Ghawdex)'!$D$23:$D$43,B20,'Sultana B.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9">
        <f>SUMIF('Demicoli J.(Ghawdex)'!$D$23:$D$43,B20,'Demicoli J.(Ghawdex)'!$M$23:$M$43)</f>
        <v>0</v>
      </c>
      <c r="I20" s="83">
        <f>SUMIF('Galea C. (Ghawdex)'!$D$19:$D$39,B20,'Galea C. (Ghawdex)'!$M$19:$M$39)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0</v>
      </c>
      <c r="S20" s="93">
        <f>R20/$P$31</f>
        <v>0</v>
      </c>
    </row>
    <row r="21" spans="2:19" ht="15.75" customHeight="1" x14ac:dyDescent="0.25">
      <c r="B21" s="76" t="s">
        <v>33</v>
      </c>
      <c r="C21" s="77">
        <f>SUMIF('Coppini P. (Ghawdex)'!$D$23:$D$43,B21,'Coppini P. (Ghawdex)'!$M$23:$M$43)</f>
        <v>0</v>
      </c>
      <c r="D21" s="77">
        <f>SUMIF('Sultana B. (Ghawdex)'!$D$23:$D$43,B21,'Sultana B.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1</v>
      </c>
      <c r="G21" s="77">
        <f>SUMIF('Camilleri N. (Ghawdex)'!$D$23:$D$43,B21,'Camilleri N. (Ghawdex)'!$M$23:$M$43)</f>
        <v>0</v>
      </c>
      <c r="H21" s="77">
        <f>SUMIF('Demicoli J.(Ghawdex)'!$D$23:$D$43,B21,'Demicoli J.(Ghawdex)'!$M$23:$M$43)</f>
        <v>0</v>
      </c>
      <c r="I21" s="77">
        <f>SUMIF('Galea C. (Ghawdex)'!$D$19:$D$39,B21,'Galea C. (Ghawdex)'!$M$19:$M$39)</f>
        <v>0</v>
      </c>
      <c r="J21" s="77"/>
      <c r="K21" s="77"/>
      <c r="L21" s="77"/>
      <c r="M21" s="77"/>
      <c r="N21" s="77"/>
      <c r="O21" s="77"/>
      <c r="P21" s="78">
        <f t="shared" si="0"/>
        <v>1</v>
      </c>
      <c r="Q21" s="79">
        <f t="shared" si="1"/>
        <v>2.0833333333333332E-2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(Ghawdex)'!$M$23:$M$43)</f>
        <v>0</v>
      </c>
      <c r="D22" s="89">
        <f>SUMIF('Sultana B. (Ghawdex)'!$D$23:$D$43,B22,'Sultana B.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SUMIF('Demicoli J.(Ghawdex)'!$D$23:$D$43,B22,'Demicoli J.(Ghawdex)'!$M$23:$M$43)</f>
        <v>0</v>
      </c>
      <c r="I22" s="89">
        <f>SUMIF('Galea C. (Ghawdex)'!$D$19:$D$39,B22,'Galea C. (Ghawdex)'!$M$19:$M$39)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1</v>
      </c>
      <c r="S22" s="93">
        <f t="shared" ref="S22:S30" si="2">R22/$P$31</f>
        <v>2.0833333333333332E-2</v>
      </c>
    </row>
    <row r="23" spans="2:19" ht="15.75" customHeight="1" x14ac:dyDescent="0.25">
      <c r="B23" s="76" t="s">
        <v>14</v>
      </c>
      <c r="C23" s="77">
        <f>SUMIF('Coppini P. (Ghawdex)'!$D$23:$D$43,B23,'Coppini P. (Ghawdex)'!$M$23:$M$43)</f>
        <v>0</v>
      </c>
      <c r="D23" s="77">
        <f>SUMIF('Sultana B. (Ghawdex)'!$D$23:$D$43,B23,'Sultana B.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38</v>
      </c>
      <c r="G23" s="77">
        <f>SUMIF('Camilleri N. (Ghawdex)'!$D$23:$D$43,B23,'Camilleri N. (Ghawdex)'!$M$23:$M$43)</f>
        <v>0</v>
      </c>
      <c r="H23" s="77">
        <f>SUMIF('Demicoli J.(Ghawdex)'!$D$23:$D$43,B23,'Demicoli J.(Ghawdex)'!$M$23:$M$43)</f>
        <v>0</v>
      </c>
      <c r="I23" s="77">
        <f>SUMIF('Galea C. (Ghawdex)'!$D$19:$D$39,B23,'Galea C. (Ghawdex)'!$M$19:$M$39)</f>
        <v>0</v>
      </c>
      <c r="J23" s="77"/>
      <c r="K23" s="77"/>
      <c r="L23" s="77"/>
      <c r="M23" s="77"/>
      <c r="N23" s="77"/>
      <c r="O23" s="77"/>
      <c r="P23" s="78">
        <f t="shared" si="0"/>
        <v>38</v>
      </c>
      <c r="Q23" s="94">
        <f t="shared" si="1"/>
        <v>0.79166666666666663</v>
      </c>
      <c r="R23" s="95">
        <f t="shared" ref="R23:R30" si="3">SUM(P23)</f>
        <v>38</v>
      </c>
      <c r="S23" s="96">
        <f t="shared" si="2"/>
        <v>0.79166666666666663</v>
      </c>
    </row>
    <row r="24" spans="2:19" ht="15.75" customHeight="1" x14ac:dyDescent="0.25">
      <c r="B24" s="76" t="s">
        <v>50</v>
      </c>
      <c r="C24" s="77">
        <f>SUMIF('Coppini P. (Ghawdex)'!$D$23:$D$43,B24,'Coppini P. (Ghawdex)'!$M$23:$M$43)</f>
        <v>0</v>
      </c>
      <c r="D24" s="77">
        <f>SUMIF('Sultana B. (Ghawdex)'!$D$23:$D$43,B24,'Sultana B.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0</v>
      </c>
      <c r="G24" s="77">
        <f>SUMIF('Camilleri N. (Ghawdex)'!$D$23:$D$43,B24,'Camilleri N. (Ghawdex)'!$M$23:$M$43)</f>
        <v>0</v>
      </c>
      <c r="H24" s="77">
        <f>SUMIF('Demicoli J.(Ghawdex)'!$D$23:$D$43,B24,'Demicoli J.(Ghawdex)'!$M$23:$M$43)</f>
        <v>0</v>
      </c>
      <c r="I24" s="77">
        <f>SUMIF('Galea C. (Ghawdex)'!$D$19:$D$39,B24,'Galea C. (Ghawdex)'!$M$19:$M$39)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(Ghawdex)'!$M$23:$M$43)</f>
        <v>0</v>
      </c>
      <c r="D25" s="77">
        <f>SUMIF('Sultana B. (Ghawdex)'!$D$23:$D$43,B25,'Sultana B.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SUMIF('Demicoli J.(Ghawdex)'!$D$23:$D$43,B25,'Demicoli J.(Ghawdex)'!$M$23:$M$43)</f>
        <v>0</v>
      </c>
      <c r="I25" s="77">
        <f>SUMIF('Galea C. (Ghawdex)'!$D$19:$D$39,B25,'Galea C. (Ghawdex)'!$M$19:$M$39)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(Ghawdex)'!$M$23:$M$43)</f>
        <v>0</v>
      </c>
      <c r="D26" s="77">
        <f>SUMIF('Sultana B. (Ghawdex)'!$D$23:$D$43,B26,'Sultana B.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SUMIF('Demicoli J.(Ghawdex)'!$D$23:$D$43,B26,'Demicoli J.(Ghawdex)'!$M$23:$M$43)</f>
        <v>0</v>
      </c>
      <c r="I26" s="77">
        <f>SUMIF('Galea C. (Ghawdex)'!$D$19:$D$39,B26,'Galea C. (Ghawdex)'!$M$19:$M$39)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(Ghawdex)'!$M$23:$M$43)</f>
        <v>0</v>
      </c>
      <c r="D27" s="77">
        <f>SUMIF('Sultana B. (Ghawdex)'!$D$23:$D$43,B27,'Sultana B.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SUMIF('Demicoli J.(Ghawdex)'!$D$23:$D$43,B27,'Demicoli J.(Ghawdex)'!$M$23:$M$43)</f>
        <v>0</v>
      </c>
      <c r="I27" s="77">
        <f>SUMIF('Galea C. (Ghawdex)'!$D$19:$D$39,B27,'Galea C. (Ghawdex)'!$M$19:$M$39)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(Ghawdex)'!$M$23:$M$43)</f>
        <v>0</v>
      </c>
      <c r="D28" s="77">
        <f>SUMIF('Sultana B. (Ghawdex)'!$D$23:$D$43,B28,'Sultana B.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SUMIF('Demicoli J.(Ghawdex)'!$D$23:$D$43,B28,'Demicoli J.(Ghawdex)'!$M$23:$M$43)</f>
        <v>0</v>
      </c>
      <c r="I28" s="77">
        <f>SUMIF('Galea C. (Ghawdex)'!$D$19:$D$39,B28,'Galea C. (Ghawdex)'!$M$19:$M$39)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(Ghawdex)'!$M$23:$M$43)</f>
        <v>0</v>
      </c>
      <c r="D29" s="77">
        <f>SUMIF('Sultana B. (Ghawdex)'!$D$23:$D$43,B29,'Sultana B.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SUMIF('Demicoli J.(Ghawdex)'!$D$23:$D$43,B29,'Demicoli J.(Ghawdex)'!$M$23:$M$43)</f>
        <v>0</v>
      </c>
      <c r="I29" s="77">
        <f>SUMIF('Galea C. (Ghawdex)'!$D$19:$D$39,B29,'Galea C. (Ghawdex)'!$M$19:$M$39)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(Ghawdex)'!$M$23:$M$43)</f>
        <v>0</v>
      </c>
      <c r="D30" s="77">
        <f>SUMIF('Sultana B. (Ghawdex)'!$D$23:$D$43,B30,'Sultana B.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0</v>
      </c>
      <c r="G30" s="77">
        <f>SUMIF('Camilleri N. (Ghawdex)'!$D$23:$D$43,B30,'Camilleri N. (Ghawdex)'!$M$23:$M$43)</f>
        <v>0</v>
      </c>
      <c r="H30" s="77">
        <f>SUMIF('Demicoli J.(Ghawdex)'!$D$23:$D$43,B30,'Demicoli J.(Ghawdex)'!$M$23:$M$43)</f>
        <v>0</v>
      </c>
      <c r="I30" s="77">
        <f>SUMIF('Galea C. (Ghawdex)'!$D$19:$D$39,B30,'Galea C. (Ghawdex)'!$M$19:$M$39)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5</v>
      </c>
      <c r="D31" s="98">
        <f t="shared" si="4"/>
        <v>3</v>
      </c>
      <c r="E31" s="98">
        <f t="shared" si="4"/>
        <v>0</v>
      </c>
      <c r="F31" s="98">
        <f t="shared" si="4"/>
        <v>40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48</v>
      </c>
      <c r="Q31" s="9"/>
      <c r="R31" s="8"/>
      <c r="S31" s="10"/>
    </row>
    <row r="32" spans="2:19" ht="13.5" customHeight="1" thickBot="1" x14ac:dyDescent="0.3">
      <c r="C32" s="111">
        <f>C31/P31</f>
        <v>0.10416666666666667</v>
      </c>
      <c r="D32" s="112">
        <f>D31/P31</f>
        <v>6.25E-2</v>
      </c>
      <c r="E32" s="112">
        <f>E31/P31</f>
        <v>0</v>
      </c>
      <c r="F32" s="112">
        <f>F31/P31</f>
        <v>0.83333333333333337</v>
      </c>
      <c r="G32" s="112">
        <f>G31/P31</f>
        <v>0</v>
      </c>
      <c r="H32" s="112">
        <f>H31/P31</f>
        <v>0</v>
      </c>
      <c r="I32" s="112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A6" sqref="A6:T6"/>
    </sheetView>
  </sheetViews>
  <sheetFormatPr defaultRowHeight="13.2" x14ac:dyDescent="0.25"/>
  <cols>
    <col min="1" max="1" width="19.109375" customWidth="1"/>
    <col min="2" max="6" width="10.44140625" customWidth="1"/>
    <col min="7" max="7" width="13.6640625" customWidth="1"/>
    <col min="8" max="8" width="8" customWidth="1"/>
    <col min="9" max="10" width="0.109375" hidden="1" customWidth="1"/>
    <col min="11" max="11" width="4.5546875" hidden="1" customWidth="1"/>
    <col min="12" max="12" width="1.5546875" hidden="1" customWidth="1"/>
    <col min="13" max="13" width="2.5546875" hidden="1" customWidth="1"/>
    <col min="14" max="14" width="4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2.9" customHeight="1" x14ac:dyDescent="0.25">
      <c r="A4" s="167" t="s">
        <v>46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47" customFormat="1" ht="15" customHeight="1" x14ac:dyDescent="0.3">
      <c r="A5" s="168" t="s">
        <v>48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" customHeight="1" x14ac:dyDescent="0.25">
      <c r="A6" s="169" t="str">
        <f>CONCATENATE(Kriminal!G6, " ", Kriminal!H6)</f>
        <v>Statistika għal Settembru 2019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" customHeight="1" x14ac:dyDescent="0.25">
      <c r="P8" s="2"/>
    </row>
    <row r="9" spans="1:20" ht="96" customHeight="1" x14ac:dyDescent="0.25">
      <c r="B9" s="70" t="s">
        <v>138</v>
      </c>
      <c r="C9" s="71" t="s">
        <v>139</v>
      </c>
      <c r="D9" s="71" t="s">
        <v>142</v>
      </c>
      <c r="E9" s="71" t="s">
        <v>140</v>
      </c>
      <c r="F9" s="147" t="s">
        <v>145</v>
      </c>
      <c r="G9" s="71" t="s">
        <v>141</v>
      </c>
      <c r="H9" s="71" t="s">
        <v>149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5">
      <c r="A10" s="76" t="s">
        <v>26</v>
      </c>
      <c r="B10" s="77">
        <f>SUMIF('Coppini P. (Ghawdex)'!$D$23:$D$43,A10,'Coppini P. (Ghawdex)'!$S$23:$S$43)</f>
        <v>0</v>
      </c>
      <c r="C10" s="77">
        <f>SUMIF('Sultana B. (Ghawdex)'!$D$23:$D$43,A10,'Sultana B. (Ghawdex)'!$S$23:$S$43)</f>
        <v>1</v>
      </c>
      <c r="D10" s="77">
        <f>SUMIF('Mifsud J (Ghawdex)'!$D$23:$D$43,A10,'Mifsud J (Ghawdex)'!$S$23:$S$43)</f>
        <v>23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SUMIF('Demicoli J.(Ghawdex)'!$D$23:$D$43,A10,'Demicoli J.(Ghawdex)'!$S$23:$S$43)</f>
        <v>0</v>
      </c>
      <c r="H10" s="77">
        <f>SUMIF('Galea C. (Ghawdex)'!$D$19:$D$39,A10,'Galea C. (Ghawdex)'!$S$19:$S$39)</f>
        <v>2</v>
      </c>
      <c r="I10" s="77"/>
      <c r="J10" s="77"/>
      <c r="K10" s="77"/>
      <c r="L10" s="77"/>
      <c r="M10" s="77"/>
      <c r="N10" s="77"/>
      <c r="O10" s="78">
        <f t="shared" ref="O10:O30" si="0">SUM(B10:N10)</f>
        <v>26</v>
      </c>
      <c r="P10" s="79">
        <f t="shared" ref="P10:P25" si="1">O10/$O$31</f>
        <v>3.880597014925373E-2</v>
      </c>
      <c r="Q10" s="80"/>
      <c r="R10" s="81"/>
    </row>
    <row r="11" spans="1:20" ht="15.75" customHeight="1" x14ac:dyDescent="0.25">
      <c r="A11" s="82" t="s">
        <v>27</v>
      </c>
      <c r="B11" s="83">
        <f>SUMIF('Coppini P. (Ghawdex)'!$D$23:$D$43,A11,'Coppini P. (Ghawdex)'!$S$23:$S$43)</f>
        <v>10</v>
      </c>
      <c r="C11" s="83">
        <f>SUMIF('Sultana B. (Ghawdex)'!$D$23:$D$43,A11,'Sultana B. (Ghawdex)'!$S$23:$S$43)</f>
        <v>1</v>
      </c>
      <c r="D11" s="83">
        <f>SUMIF('Mifsud J (Ghawdex)'!$D$23:$D$43,A11,'Mifsud J (Ghawdex)'!$S$23:$S$43)</f>
        <v>38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2</v>
      </c>
      <c r="G11" s="83">
        <f>SUMIF('Demicoli J.(Ghawdex)'!$D$23:$D$43,A11,'Demicoli J.(Ghawdex)'!$S$23:$S$43)</f>
        <v>0</v>
      </c>
      <c r="H11" s="83">
        <f>SUMIF('Galea C. (Ghawdex)'!$D$19:$D$39,A11,'Galea C. (Ghawdex)'!$S$19:$S$39)</f>
        <v>0</v>
      </c>
      <c r="I11" s="83"/>
      <c r="J11" s="83"/>
      <c r="K11" s="83"/>
      <c r="L11" s="83"/>
      <c r="M11" s="83"/>
      <c r="N11" s="83"/>
      <c r="O11" s="84">
        <f t="shared" si="0"/>
        <v>52</v>
      </c>
      <c r="P11" s="85">
        <f t="shared" si="1"/>
        <v>7.7611940298507459E-2</v>
      </c>
      <c r="Q11" s="86"/>
      <c r="R11" s="87"/>
    </row>
    <row r="12" spans="1:20" ht="15.75" customHeight="1" x14ac:dyDescent="0.25">
      <c r="A12" s="88" t="s">
        <v>13</v>
      </c>
      <c r="B12" s="89">
        <f>SUMIF('Coppini P. (Ghawdex)'!$D$23:$D$43,A12,'Coppini P. (Ghawdex)'!$S$23:$S$43)</f>
        <v>254</v>
      </c>
      <c r="C12" s="89">
        <f>SUMIF('Sultana B. (Ghawdex)'!$D$23:$D$43,A12,'Sultana B. (Ghawdex)'!$S$23:$S$43)</f>
        <v>23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3</v>
      </c>
      <c r="G12" s="89">
        <f>SUMIF('Demicoli J.(Ghawdex)'!$D$23:$D$43,A12,'Demicoli J.(Ghawdex)'!$S$23:$S$43)</f>
        <v>79</v>
      </c>
      <c r="H12" s="89">
        <f>SUMIF('Galea C. (Ghawdex)'!$D$19:$D$39,A12,'Galea C. (Ghawdex)'!$S$19:$S$39)</f>
        <v>0</v>
      </c>
      <c r="I12" s="89"/>
      <c r="J12" s="89"/>
      <c r="K12" s="89"/>
      <c r="L12" s="89"/>
      <c r="M12" s="89"/>
      <c r="N12" s="89"/>
      <c r="O12" s="90">
        <f t="shared" si="0"/>
        <v>359</v>
      </c>
      <c r="P12" s="91">
        <f t="shared" si="1"/>
        <v>0.5358208955223881</v>
      </c>
      <c r="Q12" s="92">
        <f>SUM(O10:O12)</f>
        <v>437</v>
      </c>
      <c r="R12" s="93">
        <f>Q12/$O$31</f>
        <v>0.65223880597014927</v>
      </c>
    </row>
    <row r="13" spans="1:20" ht="15.75" customHeight="1" x14ac:dyDescent="0.25">
      <c r="A13" s="76" t="s">
        <v>6</v>
      </c>
      <c r="B13" s="77">
        <f>SUMIF('Coppini P. (Ghawdex)'!$D$23:$D$43,A13,'Coppini P. (Ghawdex)'!$S$23:$S$43)</f>
        <v>0</v>
      </c>
      <c r="C13" s="77">
        <f>SUMIF('Sultana B. (Ghawdex)'!$D$23:$D$43,A13,'Sultana B.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SUMIF('Demicoli J.(Ghawdex)'!$D$23:$D$43,A13,'Demicoli J.(Ghawdex)'!$S$23:$S$43)</f>
        <v>0</v>
      </c>
      <c r="H13" s="77">
        <f>SUMIF('Galea C. (Ghawdex)'!$D$19:$D$39,A13,'Galea C. (Ghawdex)'!$S$19:$S$39)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5">
      <c r="A14" s="82" t="s">
        <v>53</v>
      </c>
      <c r="B14" s="83">
        <f>SUMIF('Coppini P. (Ghawdex)'!$D$23:$D$43,A14,'Coppini P. (Ghawdex)'!$S$23:$S$43)</f>
        <v>0</v>
      </c>
      <c r="C14" s="83">
        <f>SUMIF('Sultana B. (Ghawdex)'!$D$23:$D$43,A14,'Sultana B.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SUMIF('Demicoli J.(Ghawdex)'!$D$23:$D$43,A14,'Demicoli J.(Ghawdex)'!$S$23:$S$43)</f>
        <v>0</v>
      </c>
      <c r="H14" s="83">
        <f>SUMIF('Galea C. (Ghawdex)'!$D$19:$D$39,A14,'Galea C. (Ghawdex)'!$S$19:$S$39)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5">
      <c r="A15" s="88" t="s">
        <v>28</v>
      </c>
      <c r="B15" s="89">
        <f>SUMIF('Coppini P. (Ghawdex)'!$D$23:$D$43,A15,'Coppini P. (Ghawdex)'!$S$23:$S$43)</f>
        <v>0</v>
      </c>
      <c r="C15" s="89">
        <f>SUMIF('Sultana B. (Ghawdex)'!$D$23:$D$43,A15,'Sultana B. (Ghawdex)'!$S$23:$S$43)</f>
        <v>0</v>
      </c>
      <c r="D15" s="89">
        <f>SUMIF('Mifsud J (Ghawdex)'!$D$23:$D$43,A15,'Mifsud J (Ghawdex)'!$S$23:$S$43)</f>
        <v>32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SUMIF('Demicoli J.(Ghawdex)'!$D$23:$D$43,A15,'Demicoli J.(Ghawdex)'!$S$23:$S$43)</f>
        <v>0</v>
      </c>
      <c r="H15" s="89">
        <f>SUMIF('Galea C. (Ghawdex)'!$D$19:$D$39,A15,'Galea C. (Ghawdex)'!$S$19:$S$39)</f>
        <v>0</v>
      </c>
      <c r="I15" s="89"/>
      <c r="J15" s="89"/>
      <c r="K15" s="89"/>
      <c r="L15" s="89"/>
      <c r="M15" s="89"/>
      <c r="N15" s="89"/>
      <c r="O15" s="90">
        <f t="shared" si="0"/>
        <v>32</v>
      </c>
      <c r="P15" s="91">
        <f t="shared" si="1"/>
        <v>4.7761194029850747E-2</v>
      </c>
      <c r="Q15" s="92">
        <f>SUM(O13:O15)</f>
        <v>32</v>
      </c>
      <c r="R15" s="93">
        <f>Q15/$O$31</f>
        <v>4.7761194029850747E-2</v>
      </c>
    </row>
    <row r="16" spans="1:20" ht="15.75" customHeight="1" x14ac:dyDescent="0.25">
      <c r="A16" s="76" t="s">
        <v>7</v>
      </c>
      <c r="B16" s="77">
        <f>SUMIF('Coppini P. (Ghawdex)'!$D$23:$D$43,A16,'Coppini P. (Ghawdex)'!$S$23:$S$43)</f>
        <v>0</v>
      </c>
      <c r="C16" s="77">
        <f>SUMIF('Sultana B. (Ghawdex)'!$D$23:$D$43,A16,'Sultana B.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SUMIF('Demicoli J.(Ghawdex)'!$D$23:$D$43,A16,'Demicoli J.(Ghawdex)'!$S$23:$S$43)</f>
        <v>0</v>
      </c>
      <c r="H16" s="77">
        <f>SUMIF('Galea C. (Ghawdex)'!$D$19:$D$39,A16,'Galea C. (Ghawdex)'!$S$19:$S$39)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1:18" ht="15.75" customHeight="1" x14ac:dyDescent="0.25">
      <c r="A17" s="82" t="s">
        <v>29</v>
      </c>
      <c r="B17" s="83">
        <f>SUMIF('Coppini P. (Ghawdex)'!$D$23:$D$43,A17,'Coppini P. (Ghawdex)'!$S$23:$S$43)</f>
        <v>0</v>
      </c>
      <c r="C17" s="83">
        <f>SUMIF('Sultana B. (Ghawdex)'!$D$23:$D$43,A17,'Sultana B. (Ghawdex)'!$S$23:$S$43)</f>
        <v>0</v>
      </c>
      <c r="D17" s="83">
        <f>SUMIF('Mifsud J (Ghawdex)'!$D$23:$D$43,A17,'Mifsud J (Ghawdex)'!$S$23:$S$43)</f>
        <v>0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SUMIF('Demicoli J.(Ghawdex)'!$D$23:$D$43,A17,'Demicoli J.(Ghawdex)'!$S$23:$S$43)</f>
        <v>0</v>
      </c>
      <c r="H17" s="83">
        <f>SUMIF('Galea C. (Ghawdex)'!$D$19:$D$39,A17,'Galea C. (Ghawdex)'!$S$19:$S$39)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1:18" ht="15.75" customHeight="1" x14ac:dyDescent="0.25">
      <c r="A18" s="82" t="s">
        <v>30</v>
      </c>
      <c r="B18" s="83">
        <f>SUMIF('Coppini P. (Ghawdex)'!$D$23:$D$43,A18,'Coppini P. (Ghawdex)'!$S$23:$S$43)</f>
        <v>0</v>
      </c>
      <c r="C18" s="83">
        <f>SUMIF('Sultana B. (Ghawdex)'!$D$23:$D$43,A18,'Sultana B.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SUMIF('Demicoli J.(Ghawdex)'!$D$23:$D$43,A18,'Demicoli J.(Ghawdex)'!$S$23:$S$43)</f>
        <v>0</v>
      </c>
      <c r="H18" s="83">
        <f>SUMIF('Galea C. (Ghawdex)'!$D$19:$D$39,A18,'Galea C. (Ghawdex)'!$S$19:$S$39)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1:18" ht="15.75" customHeight="1" x14ac:dyDescent="0.25">
      <c r="A19" s="82" t="s">
        <v>31</v>
      </c>
      <c r="B19" s="83">
        <f>SUMIF('Coppini P. (Ghawdex)'!$D$23:$D$43,A19,'Coppini P. (Ghawdex)'!$S$23:$S$43)</f>
        <v>0</v>
      </c>
      <c r="C19" s="83">
        <f>SUMIF('Sultana B. (Ghawdex)'!$D$23:$D$43,A19,'Sultana B. (Ghawdex)'!$S$23:$S$43)</f>
        <v>0</v>
      </c>
      <c r="D19" s="83">
        <f>SUMIF('Mifsud J (Ghawdex)'!$D$23:$D$43,A19,'Mifsud J (Ghawdex)'!$S$23:$S$43)</f>
        <v>3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SUMIF('Demicoli J.(Ghawdex)'!$D$23:$D$43,A19,'Demicoli J.(Ghawdex)'!$S$23:$S$43)</f>
        <v>0</v>
      </c>
      <c r="H19" s="83">
        <f>SUMIF('Galea C. (Ghawdex)'!$D$19:$D$39,A19,'Galea C. (Ghawdex)'!$S$19:$S$39)</f>
        <v>0</v>
      </c>
      <c r="I19" s="83"/>
      <c r="J19" s="83"/>
      <c r="K19" s="83"/>
      <c r="L19" s="83"/>
      <c r="M19" s="83"/>
      <c r="N19" s="83"/>
      <c r="O19" s="84">
        <f t="shared" si="0"/>
        <v>3</v>
      </c>
      <c r="P19" s="85">
        <f t="shared" si="1"/>
        <v>4.4776119402985077E-3</v>
      </c>
      <c r="Q19" s="86"/>
      <c r="R19" s="87"/>
    </row>
    <row r="20" spans="1:18" ht="15.75" customHeight="1" x14ac:dyDescent="0.25">
      <c r="A20" s="88" t="s">
        <v>32</v>
      </c>
      <c r="B20" s="89">
        <f>SUMIF('Coppini P. (Ghawdex)'!$D$23:$D$43,A20,'Coppini P. (Ghawdex)'!$S$23:$S$43)</f>
        <v>0</v>
      </c>
      <c r="C20" s="89">
        <f>SUMIF('Sultana B. (Ghawdex)'!$D$23:$D$43,A20,'Sultana B.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9">
        <f>SUMIF('Demicoli J.(Ghawdex)'!$D$23:$D$43,A20,'Demicoli J.(Ghawdex)'!$S$23:$S$43)</f>
        <v>0</v>
      </c>
      <c r="H20" s="83">
        <f>SUMIF('Galea C. (Ghawdex)'!$D$19:$D$39,A20,'Galea C. (Ghawdex)'!$S$19:$S$39)</f>
        <v>0</v>
      </c>
      <c r="I20" s="89"/>
      <c r="J20" s="89"/>
      <c r="K20" s="89"/>
      <c r="L20" s="89"/>
      <c r="M20" s="89"/>
      <c r="N20" s="89"/>
      <c r="O20" s="90">
        <f t="shared" si="0"/>
        <v>2</v>
      </c>
      <c r="P20" s="91">
        <f t="shared" si="1"/>
        <v>2.9850746268656717E-3</v>
      </c>
      <c r="Q20" s="92">
        <f>SUM(O16:O20)</f>
        <v>5</v>
      </c>
      <c r="R20" s="93">
        <f>Q20/$O$31</f>
        <v>7.462686567164179E-3</v>
      </c>
    </row>
    <row r="21" spans="1:18" ht="15.75" customHeight="1" x14ac:dyDescent="0.25">
      <c r="A21" s="76" t="s">
        <v>33</v>
      </c>
      <c r="B21" s="77">
        <f>SUMIF('Coppini P. (Ghawdex)'!$D$23:$D$43,A21,'Coppini P. (Ghawdex)'!$S$23:$S$43)</f>
        <v>0</v>
      </c>
      <c r="C21" s="77">
        <f>SUMIF('Sultana B. (Ghawdex)'!$D$23:$D$43,A21,'Sultana B. (Ghawdex)'!$S$23:$S$43)</f>
        <v>0</v>
      </c>
      <c r="D21" s="77">
        <f>SUMIF('Mifsud J (Ghawdex)'!$D$23:$D$43,A21,'Mifsud J (Ghawdex)'!$S$23:$S$43)</f>
        <v>34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SUMIF('Demicoli J.(Ghawdex)'!$D$23:$D$43,A21,'Demicoli J.(Ghawdex)'!$S$23:$S$43)</f>
        <v>0</v>
      </c>
      <c r="H21" s="77">
        <f>SUMIF('Galea C. (Ghawdex)'!$D$19:$D$39,A21,'Galea C. (Ghawdex)'!$S$19:$S$39)</f>
        <v>0</v>
      </c>
      <c r="I21" s="77"/>
      <c r="J21" s="77"/>
      <c r="K21" s="77"/>
      <c r="L21" s="77"/>
      <c r="M21" s="77"/>
      <c r="N21" s="77"/>
      <c r="O21" s="78">
        <f t="shared" si="0"/>
        <v>34</v>
      </c>
      <c r="P21" s="79">
        <f t="shared" si="1"/>
        <v>5.0746268656716415E-2</v>
      </c>
      <c r="Q21" s="80"/>
      <c r="R21" s="81"/>
    </row>
    <row r="22" spans="1:18" ht="15.75" customHeight="1" x14ac:dyDescent="0.25">
      <c r="A22" s="88" t="s">
        <v>34</v>
      </c>
      <c r="B22" s="89">
        <f>SUMIF('Coppini P. (Ghawdex)'!$D$23:$D$43,A22,'Coppini P. (Ghawdex)'!$S$23:$S$43)</f>
        <v>0</v>
      </c>
      <c r="C22" s="89">
        <f>SUMIF('Sultana B. (Ghawdex)'!$D$23:$D$43,A22,'Sultana B. (Ghawdex)'!$S$23:$S$43)</f>
        <v>0</v>
      </c>
      <c r="D22" s="89">
        <f>SUMIF('Mifsud J (Ghawdex)'!$D$23:$D$43,A22,'Mifsud J (Ghawdex)'!$S$23:$S$43)</f>
        <v>1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9">
        <f>SUMIF('Demicoli J.(Ghawdex)'!$D$23:$D$43,A22,'Demicoli J.(Ghawdex)'!$S$23:$S$43)</f>
        <v>0</v>
      </c>
      <c r="H22" s="83">
        <f>SUMIF('Galea C. (Ghawdex)'!$D$19:$D$39,A22,'Galea C. (Ghawdex)'!$S$19:$S$39)</f>
        <v>0</v>
      </c>
      <c r="I22" s="89"/>
      <c r="J22" s="89"/>
      <c r="K22" s="89"/>
      <c r="L22" s="89"/>
      <c r="M22" s="89"/>
      <c r="N22" s="89"/>
      <c r="O22" s="90">
        <f t="shared" si="0"/>
        <v>1</v>
      </c>
      <c r="P22" s="91">
        <f t="shared" si="1"/>
        <v>1.4925373134328358E-3</v>
      </c>
      <c r="Q22" s="92">
        <f>SUM(O21:O22)</f>
        <v>35</v>
      </c>
      <c r="R22" s="93">
        <f t="shared" ref="R22:R30" si="2">Q22/$O$31</f>
        <v>5.2238805970149252E-2</v>
      </c>
    </row>
    <row r="23" spans="1:18" ht="15.75" customHeight="1" x14ac:dyDescent="0.25">
      <c r="A23" s="76" t="s">
        <v>14</v>
      </c>
      <c r="B23" s="77">
        <f>SUMIF('Coppini P. (Ghawdex)'!$D$23:$D$43,A23,'Coppini P. (Ghawdex)'!$S$23:$S$43)</f>
        <v>0</v>
      </c>
      <c r="C23" s="77">
        <f>SUMIF('Sultana B. (Ghawdex)'!$D$23:$D$43,A23,'Sultana B. (Ghawdex)'!$S$23:$S$43)</f>
        <v>0</v>
      </c>
      <c r="D23" s="77">
        <f>SUMIF('Mifsud J (Ghawdex)'!$D$23:$D$43,A23,'Mifsud J (Ghawdex)'!$S$23:$S$43)</f>
        <v>154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SUMIF('Demicoli J.(Ghawdex)'!$D$23:$D$43,A23,'Demicoli J.(Ghawdex)'!$S$23:$S$43)</f>
        <v>0</v>
      </c>
      <c r="H23" s="77">
        <f>SUMIF('Galea C. (Ghawdex)'!$D$19:$D$39,A23,'Galea C. (Ghawdex)'!$S$19:$S$39)</f>
        <v>0</v>
      </c>
      <c r="I23" s="77"/>
      <c r="J23" s="77"/>
      <c r="K23" s="77"/>
      <c r="L23" s="77"/>
      <c r="M23" s="77"/>
      <c r="N23" s="77"/>
      <c r="O23" s="78">
        <f t="shared" si="0"/>
        <v>154</v>
      </c>
      <c r="P23" s="94">
        <f t="shared" si="1"/>
        <v>0.2298507462686567</v>
      </c>
      <c r="Q23" s="95">
        <f t="shared" ref="Q23:Q30" si="3">SUM(O23)</f>
        <v>154</v>
      </c>
      <c r="R23" s="96">
        <f t="shared" si="2"/>
        <v>0.2298507462686567</v>
      </c>
    </row>
    <row r="24" spans="1:18" ht="15.75" customHeight="1" x14ac:dyDescent="0.25">
      <c r="A24" s="76" t="s">
        <v>50</v>
      </c>
      <c r="B24" s="77">
        <f>SUMIF('Coppini P. (Ghawdex)'!$D$23:$D$43,A24,'Coppini P. (Ghawdex)'!$S$23:$S$43)</f>
        <v>0</v>
      </c>
      <c r="C24" s="77">
        <f>SUMIF('Sultana B. (Ghawdex)'!$D$23:$D$43,A24,'Sultana B.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SUMIF('Demicoli J.(Ghawdex)'!$D$23:$D$43,A24,'Demicoli J.(Ghawdex)'!$S$23:$S$43)</f>
        <v>0</v>
      </c>
      <c r="H24" s="77">
        <f>SUMIF('Galea C. (Ghawdex)'!$D$19:$D$39,A24,'Galea C. (Ghawdex)'!$S$19:$S$39)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1:18" ht="15.75" customHeight="1" x14ac:dyDescent="0.25">
      <c r="A25" s="76" t="s">
        <v>51</v>
      </c>
      <c r="B25" s="77">
        <f>SUMIF('Coppini P. (Ghawdex)'!$D$23:$D$43,A25,'Coppini P. (Ghawdex)'!$S$23:$S$43)</f>
        <v>0</v>
      </c>
      <c r="C25" s="77">
        <f>SUMIF('Sultana B. (Ghawdex)'!$D$23:$D$43,A25,'Sultana B.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SUMIF('Demicoli J.(Ghawdex)'!$D$23:$D$43,A25,'Demicoli J.(Ghawdex)'!$S$23:$S$43)</f>
        <v>0</v>
      </c>
      <c r="H25" s="77">
        <f>SUMIF('Galea C. (Ghawdex)'!$D$19:$D$39,A25,'Galea C. (Ghawdex)'!$S$19:$S$39)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1:18" ht="15.75" customHeight="1" x14ac:dyDescent="0.25">
      <c r="A26" s="76" t="s">
        <v>52</v>
      </c>
      <c r="B26" s="77">
        <f>SUMIF('Coppini P. (Ghawdex)'!$D$23:$D$43,A26,'Coppini P. (Ghawdex)'!$S$23:$S$43)</f>
        <v>0</v>
      </c>
      <c r="C26" s="77">
        <f>SUMIF('Sultana B. (Ghawdex)'!$D$23:$D$43,A26,'Sultana B.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SUMIF('Demicoli J.(Ghawdex)'!$D$23:$D$43,A26,'Demicoli J.(Ghawdex)'!$S$23:$S$43)</f>
        <v>0</v>
      </c>
      <c r="H26" s="77">
        <f>SUMIF('Galea C. (Ghawdex)'!$D$19:$D$39,A26,'Galea C. (Ghawdex)'!$S$19:$S$39)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>O26/$O$31</f>
        <v>0</v>
      </c>
      <c r="Q26" s="95">
        <f t="shared" si="3"/>
        <v>0</v>
      </c>
      <c r="R26" s="96">
        <f t="shared" si="2"/>
        <v>0</v>
      </c>
    </row>
    <row r="27" spans="1:18" ht="15.75" customHeight="1" x14ac:dyDescent="0.25">
      <c r="A27" s="109" t="s">
        <v>103</v>
      </c>
      <c r="B27" s="77">
        <f>SUMIF('Coppini P. (Ghawdex)'!$D$23:$D$43,A27,'Coppini P. (Ghawdex)'!$S$23:$S$43)</f>
        <v>0</v>
      </c>
      <c r="C27" s="77">
        <f>SUMIF('Sultana B. (Ghawdex)'!$D$23:$D$43,A27,'Sultana B.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SUMIF('Demicoli J.(Ghawdex)'!$D$23:$D$43,A27,'Demicoli J.(Ghawdex)'!$S$23:$S$43)</f>
        <v>0</v>
      </c>
      <c r="H27" s="77">
        <f>SUMIF('Galea C. (Ghawdex)'!$D$19:$D$39,A27,'Galea C. (Ghawdex)'!$S$19:$S$39)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1:18" ht="15.75" customHeight="1" x14ac:dyDescent="0.25">
      <c r="A28" s="109" t="s">
        <v>104</v>
      </c>
      <c r="B28" s="77">
        <f>SUMIF('Coppini P. (Ghawdex)'!$D$23:$D$43,A28,'Coppini P. (Ghawdex)'!$S$23:$S$43)</f>
        <v>0</v>
      </c>
      <c r="C28" s="77">
        <f>SUMIF('Sultana B. (Ghawdex)'!$D$23:$D$43,A28,'Sultana B.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SUMIF('Demicoli J.(Ghawdex)'!$D$23:$D$43,A28,'Demicoli J.(Ghawdex)'!$S$23:$S$43)</f>
        <v>0</v>
      </c>
      <c r="H28" s="77">
        <f>SUMIF('Galea C. (Ghawdex)'!$D$19:$D$39,A28,'Galea C. (Ghawdex)'!$S$19:$S$39)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1:18" ht="15.75" customHeight="1" x14ac:dyDescent="0.25">
      <c r="A29" s="109" t="s">
        <v>105</v>
      </c>
      <c r="B29" s="77">
        <f>SUMIF('Coppini P. (Ghawdex)'!$D$23:$D$43,A29,'Coppini P. (Ghawdex)'!$S$23:$S$43)</f>
        <v>0</v>
      </c>
      <c r="C29" s="77">
        <f>SUMIF('Sultana B. (Ghawdex)'!$D$23:$D$43,A29,'Sultana B.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SUMIF('Demicoli J.(Ghawdex)'!$D$23:$D$43,A29,'Demicoli J.(Ghawdex)'!$S$23:$S$43)</f>
        <v>0</v>
      </c>
      <c r="H29" s="77">
        <f>SUMIF('Galea C. (Ghawdex)'!$D$19:$D$39,A29,'Galea C. (Ghawdex)'!$S$19:$S$39)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1:18" ht="15.75" customHeight="1" thickBot="1" x14ac:dyDescent="0.3">
      <c r="A30" s="110" t="s">
        <v>106</v>
      </c>
      <c r="B30" s="77">
        <f>SUMIF('Coppini P. (Ghawdex)'!$D$23:$D$43,A30,'Coppini P. (Ghawdex)'!$S$23:$S$43)</f>
        <v>0</v>
      </c>
      <c r="C30" s="77">
        <f>SUMIF('Sultana B. (Ghawdex)'!$D$23:$D$43,A30,'Sultana B. (Ghawdex)'!$S$23:$S$43)</f>
        <v>0</v>
      </c>
      <c r="D30" s="77">
        <f>SUMIF('Mifsud J (Ghawdex)'!$D$23:$D$43,A30,'Mifsud J (Ghawdex)'!$S$23:$S$43)</f>
        <v>7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SUMIF('Demicoli J.(Ghawdex)'!$D$23:$D$43,A30,'Demicoli J.(Ghawdex)'!$S$23:$S$43)</f>
        <v>0</v>
      </c>
      <c r="H30" s="77">
        <f>SUMIF('Galea C. (Ghawdex)'!$D$19:$D$39,A30,'Galea C. (Ghawdex)'!$S$19:$S$39)</f>
        <v>0</v>
      </c>
      <c r="I30" s="77"/>
      <c r="J30" s="77"/>
      <c r="K30" s="77"/>
      <c r="L30" s="77"/>
      <c r="M30" s="77"/>
      <c r="N30" s="77"/>
      <c r="O30" s="78">
        <f t="shared" si="0"/>
        <v>7</v>
      </c>
      <c r="P30" s="94">
        <f>O30/$O$31</f>
        <v>1.0447761194029851E-2</v>
      </c>
      <c r="Q30" s="95">
        <f t="shared" si="3"/>
        <v>7</v>
      </c>
      <c r="R30" s="96">
        <f t="shared" si="2"/>
        <v>1.0447761194029851E-2</v>
      </c>
    </row>
    <row r="31" spans="1:18" ht="13.5" customHeight="1" thickBot="1" x14ac:dyDescent="0.3">
      <c r="A31" s="97" t="s">
        <v>15</v>
      </c>
      <c r="B31" s="98">
        <f t="shared" ref="B31:G31" si="4">SUM(B10:B30)</f>
        <v>264</v>
      </c>
      <c r="C31" s="98">
        <f t="shared" si="4"/>
        <v>25</v>
      </c>
      <c r="D31" s="98">
        <f t="shared" si="4"/>
        <v>294</v>
      </c>
      <c r="E31" s="98">
        <f t="shared" si="4"/>
        <v>1</v>
      </c>
      <c r="F31" s="98">
        <f t="shared" si="4"/>
        <v>5</v>
      </c>
      <c r="G31" s="98">
        <f t="shared" si="4"/>
        <v>79</v>
      </c>
      <c r="H31" s="98">
        <f t="shared" ref="H31:N31" si="5">SUM(H10:H26)</f>
        <v>2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113">
        <f>SUM(O10:O30)</f>
        <v>670</v>
      </c>
      <c r="P31" s="9"/>
      <c r="Q31" s="8"/>
      <c r="R31" s="10"/>
    </row>
    <row r="32" spans="1:18" ht="13.5" customHeight="1" thickBot="1" x14ac:dyDescent="0.3">
      <c r="B32" s="111">
        <f>B31/O31</f>
        <v>0.39402985074626867</v>
      </c>
      <c r="C32" s="112">
        <f>C31/O31</f>
        <v>3.7313432835820892E-2</v>
      </c>
      <c r="D32" s="112">
        <f>D31/O31</f>
        <v>0.43880597014925371</v>
      </c>
      <c r="E32" s="112">
        <f>E31/O31</f>
        <v>1.4925373134328358E-3</v>
      </c>
      <c r="F32" s="112">
        <f>F31/O31</f>
        <v>7.462686567164179E-3</v>
      </c>
      <c r="G32" s="112">
        <f>G31/O31</f>
        <v>0.11791044776119403</v>
      </c>
      <c r="H32" s="159">
        <f>H31/O31</f>
        <v>2.9850746268656717E-3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  <row r="33" spans="8:8" x14ac:dyDescent="0.25">
      <c r="H33" s="160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1" t="s">
        <v>11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2:22" ht="6" customHeight="1" x14ac:dyDescent="0.25"/>
    <row r="4" spans="2:22" ht="15.75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12" customHeight="1" x14ac:dyDescent="0.25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2:22" ht="12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t="4.5" customHeight="1" x14ac:dyDescent="0.25"/>
    <row r="9" spans="2:22" ht="12" hidden="1" customHeight="1" x14ac:dyDescent="0.25"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</row>
    <row r="10" spans="2:22" hidden="1" x14ac:dyDescent="0.25"/>
    <row r="11" spans="2:22" ht="15.6" x14ac:dyDescent="0.3">
      <c r="B11" s="12" t="s">
        <v>39</v>
      </c>
      <c r="C11" s="12"/>
      <c r="D11" s="12"/>
      <c r="E11" s="12"/>
      <c r="G11" s="5"/>
      <c r="H11" s="13" t="str">
        <f>Kriminal!H6</f>
        <v>Settembru 2019</v>
      </c>
      <c r="I11" s="5"/>
      <c r="L11" s="5"/>
      <c r="M11" s="5"/>
      <c r="P11" s="5"/>
      <c r="Q11" s="5"/>
    </row>
    <row r="12" spans="2:22" ht="3.75" customHeight="1" x14ac:dyDescent="0.25"/>
    <row r="13" spans="2:22" ht="106.65" customHeight="1" x14ac:dyDescent="0.25">
      <c r="B13" s="172" t="s">
        <v>54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6.75" hidden="1" customHeight="1" x14ac:dyDescent="0.25"/>
    <row r="15" spans="2:22" ht="10.5" customHeight="1" x14ac:dyDescent="0.25">
      <c r="B15" s="174" t="s">
        <v>49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9" customHeight="1" x14ac:dyDescent="0.25">
      <c r="R17" s="15" t="s">
        <v>55</v>
      </c>
    </row>
    <row r="18" spans="2:24" ht="11.25" customHeight="1" x14ac:dyDescent="0.25">
      <c r="R18" s="15"/>
    </row>
    <row r="19" spans="2:24" ht="10.5" customHeight="1" x14ac:dyDescent="0.25"/>
    <row r="20" spans="2:24" ht="12.9" customHeight="1" x14ac:dyDescent="0.25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107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126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114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113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123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25</v>
      </c>
    </row>
    <row r="49" spans="3:23" x14ac:dyDescent="0.25">
      <c r="N49" s="28" t="s">
        <v>36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70" t="s">
        <v>10</v>
      </c>
      <c r="D51" s="170"/>
      <c r="E51" s="170"/>
      <c r="M51" s="5"/>
      <c r="N51" s="28" t="s">
        <v>35</v>
      </c>
      <c r="Q51" s="29"/>
      <c r="T51" s="42"/>
    </row>
    <row r="52" spans="3:23" x14ac:dyDescent="0.25">
      <c r="T52" s="15" t="s">
        <v>8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13" workbookViewId="0">
      <selection activeCell="H24" sqref="H24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14.1" customHeight="1" x14ac:dyDescent="0.25"/>
    <row r="4" spans="2:22" ht="15.75" customHeight="1" x14ac:dyDescent="0.3">
      <c r="B4" s="171" t="s">
        <v>38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Settembru 2019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9">
        <v>10</v>
      </c>
      <c r="H24" s="120"/>
      <c r="I24" s="123">
        <v>1</v>
      </c>
      <c r="J24" s="120"/>
      <c r="K24" s="123"/>
      <c r="L24" s="120"/>
      <c r="M24" s="123">
        <v>1</v>
      </c>
      <c r="N24" s="120"/>
      <c r="O24" s="123"/>
      <c r="P24" s="120"/>
      <c r="Q24" s="123"/>
      <c r="R24" s="120"/>
      <c r="S24" s="122">
        <f>IF(ISNUMBER(G24),G24,0)+IF(ISNUMBER(I24),I24,0)-IF(ISNUMBER(M24),M24,0)+IF(ISNUMBER(O24),O24,0)-IF(ISNUMBER(Q24),Q24,0)+IF(ISNUMBER(K24),K24,0)</f>
        <v>10</v>
      </c>
      <c r="T24" s="120"/>
      <c r="U24" s="123"/>
      <c r="V24" s="120"/>
      <c r="W24" s="122">
        <f>IF(ISNUMBER(S24),S24,0)-IF(ISNUMBER(U24),U24,0)</f>
        <v>10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9">
        <v>256</v>
      </c>
      <c r="H25" s="120"/>
      <c r="I25" s="123">
        <v>2</v>
      </c>
      <c r="J25" s="120"/>
      <c r="K25" s="123"/>
      <c r="L25" s="120"/>
      <c r="M25" s="123">
        <v>4</v>
      </c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254</v>
      </c>
      <c r="T25" s="120"/>
      <c r="U25" s="123"/>
      <c r="V25" s="120"/>
      <c r="W25" s="122">
        <f>IF(ISNUMBER(S25),S25,0)-IF(ISNUMBER(U25),U25,0)</f>
        <v>254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124">
        <f>SUM(G23:G43)</f>
        <v>266</v>
      </c>
      <c r="H45" s="122"/>
      <c r="I45" s="124">
        <f>SUM(I22:I43)</f>
        <v>3</v>
      </c>
      <c r="J45" s="122"/>
      <c r="K45" s="124">
        <f>SUM(K23:K43)</f>
        <v>0</v>
      </c>
      <c r="L45" s="122"/>
      <c r="M45" s="124">
        <f>SUM(M22:M43)</f>
        <v>5</v>
      </c>
      <c r="N45" s="122"/>
      <c r="O45" s="124">
        <f>SUM(O22:O43)</f>
        <v>0</v>
      </c>
      <c r="P45" s="122"/>
      <c r="Q45" s="124">
        <f>SUM(Q22:Q43)</f>
        <v>0</v>
      </c>
      <c r="R45" s="122"/>
      <c r="S45" s="124">
        <f>SUM(S22:S43)</f>
        <v>264</v>
      </c>
      <c r="T45" s="122"/>
      <c r="U45" s="124">
        <f>SUM(U22:U43)</f>
        <v>0</v>
      </c>
      <c r="V45" s="122"/>
      <c r="W45" s="124">
        <f>SUM(W22:W43)</f>
        <v>264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8"/>
      <c r="D52" s="179"/>
      <c r="E52" s="179"/>
      <c r="Q52" s="14"/>
      <c r="R52" s="14"/>
      <c r="S52" s="14"/>
      <c r="T52" s="14"/>
      <c r="U52" s="14"/>
      <c r="V52" s="14"/>
      <c r="W52" s="14"/>
    </row>
    <row r="53" spans="3:23" x14ac:dyDescent="0.25">
      <c r="C53" s="170"/>
      <c r="D53" s="170"/>
      <c r="E53" s="170"/>
      <c r="M53" s="5"/>
      <c r="N53" s="28" t="s">
        <v>35</v>
      </c>
      <c r="Q53" s="177" t="s">
        <v>131</v>
      </c>
      <c r="R53" s="170"/>
      <c r="S53" s="170"/>
      <c r="T53" s="170"/>
      <c r="U53" s="170"/>
      <c r="V53" s="170"/>
      <c r="W53" s="170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16" workbookViewId="0">
      <selection activeCell="M25" sqref="M25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 t="s">
        <v>159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130</v>
      </c>
      <c r="C9" s="12"/>
      <c r="D9" s="12"/>
      <c r="E9" s="12"/>
      <c r="H9" s="127" t="str">
        <f>Kriminal!$H$6</f>
        <v>Settembru 2019</v>
      </c>
      <c r="I9" s="127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>
        <v>3</v>
      </c>
      <c r="J24" s="5"/>
      <c r="K24" s="39"/>
      <c r="L24" s="5"/>
      <c r="M24" s="39">
        <v>1</v>
      </c>
      <c r="N24" s="146"/>
      <c r="O24" s="39"/>
      <c r="P24" s="5"/>
      <c r="Q24" s="39">
        <v>2</v>
      </c>
      <c r="R24" s="5"/>
      <c r="S24" s="43">
        <f t="shared" si="0"/>
        <v>1</v>
      </c>
      <c r="T24" s="5"/>
      <c r="U24" s="39">
        <v>0</v>
      </c>
      <c r="V24" s="5"/>
      <c r="W24" s="43"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51">
        <v>23</v>
      </c>
      <c r="H25" s="5"/>
      <c r="I25" s="39">
        <v>2</v>
      </c>
      <c r="J25" s="5"/>
      <c r="K25" s="39"/>
      <c r="L25" s="5"/>
      <c r="M25" s="39">
        <v>2</v>
      </c>
      <c r="N25" s="5"/>
      <c r="O25" s="39"/>
      <c r="P25" s="5"/>
      <c r="Q25" s="39"/>
      <c r="R25" s="5"/>
      <c r="S25" s="43">
        <f t="shared" si="0"/>
        <v>23</v>
      </c>
      <c r="T25" s="5"/>
      <c r="U25" s="39"/>
      <c r="V25" s="5"/>
      <c r="W25" s="43">
        <f>IF(ISNUMBER(S25),S25,0)-IF(ISNUMBER(U25),U25,0)</f>
        <v>23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25</v>
      </c>
      <c r="H45" s="43"/>
      <c r="I45" s="44">
        <f>SUM(I22:I43)</f>
        <v>5</v>
      </c>
      <c r="J45" s="43"/>
      <c r="K45" s="44">
        <f>SUM(K23:K43)</f>
        <v>0</v>
      </c>
      <c r="L45" s="43"/>
      <c r="M45" s="44">
        <f>SUM(M22:M43)</f>
        <v>3</v>
      </c>
      <c r="N45" s="43"/>
      <c r="O45" s="44">
        <f>SUM(O22:O43)</f>
        <v>0</v>
      </c>
      <c r="P45" s="43"/>
      <c r="Q45" s="44">
        <f>SUM(Q22:Q43)</f>
        <v>2</v>
      </c>
      <c r="R45" s="43"/>
      <c r="S45" s="44">
        <f>SUM(S22:S43)</f>
        <v>25</v>
      </c>
      <c r="T45" s="43"/>
      <c r="U45" s="44">
        <f>SUM(U22:U43)</f>
        <v>0</v>
      </c>
      <c r="V45" s="43"/>
      <c r="W45" s="44">
        <f>SUM(W22:W43)</f>
        <v>25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8" t="s">
        <v>163</v>
      </c>
      <c r="D52" s="178"/>
      <c r="E52" s="178"/>
      <c r="Q52" s="14"/>
      <c r="R52" s="14"/>
      <c r="S52" s="14"/>
      <c r="T52" s="14"/>
      <c r="U52" s="14"/>
      <c r="V52" s="14"/>
      <c r="W52" s="14"/>
    </row>
    <row r="53" spans="3:23" x14ac:dyDescent="0.25">
      <c r="C53" s="170"/>
      <c r="D53" s="170"/>
      <c r="E53" s="170"/>
      <c r="K53" s="145"/>
      <c r="M53" s="5"/>
      <c r="N53" s="28" t="s">
        <v>35</v>
      </c>
      <c r="Q53" s="29"/>
      <c r="S53" s="154" t="s">
        <v>162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0"/>
      <c r="D53" s="170"/>
      <c r="E53" s="170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Y57"/>
  <sheetViews>
    <sheetView showGridLines="0" showZeros="0" topLeftCell="C15" workbookViewId="0">
      <selection activeCell="S43" sqref="S43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5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5" ht="6" customHeight="1" x14ac:dyDescent="0.25"/>
    <row r="4" spans="2:25" ht="15.75" customHeight="1" x14ac:dyDescent="0.3">
      <c r="B4" s="180" t="s">
        <v>132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5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5" ht="4.5" customHeight="1" x14ac:dyDescent="0.25"/>
    <row r="7" spans="2:25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5" hidden="1" x14ac:dyDescent="0.25"/>
    <row r="9" spans="2:25" s="154" customFormat="1" ht="15.6" x14ac:dyDescent="0.3">
      <c r="B9" s="12" t="s">
        <v>39</v>
      </c>
      <c r="C9" s="12"/>
      <c r="D9" s="12"/>
      <c r="E9" s="12"/>
      <c r="G9" s="157"/>
      <c r="H9" s="13" t="str">
        <f>Kriminal!H6</f>
        <v>Settembru 2019</v>
      </c>
      <c r="I9" s="157"/>
      <c r="L9" s="157"/>
      <c r="M9" s="157"/>
      <c r="P9" s="157"/>
      <c r="Q9" s="157"/>
    </row>
    <row r="10" spans="2:25" ht="3.75" customHeight="1" x14ac:dyDescent="0.25"/>
    <row r="11" spans="2:25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5" ht="6.75" hidden="1" customHeight="1" x14ac:dyDescent="0.25"/>
    <row r="13" spans="2:25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5" ht="41.25" customHeight="1" x14ac:dyDescent="0.25">
      <c r="O14" s="14"/>
      <c r="P14" s="14"/>
      <c r="Q14" s="14"/>
      <c r="R14" s="14"/>
      <c r="S14" s="14"/>
      <c r="T14" s="14"/>
      <c r="U14" s="126"/>
    </row>
    <row r="15" spans="2:25" ht="12.9" customHeight="1" x14ac:dyDescent="0.25">
      <c r="R15" s="15" t="s">
        <v>55</v>
      </c>
    </row>
    <row r="16" spans="2:25" ht="11.25" customHeight="1" x14ac:dyDescent="0.25">
      <c r="R16" s="15"/>
      <c r="Y16" s="129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22</v>
      </c>
      <c r="H23" s="5"/>
      <c r="I23" s="38">
        <v>1</v>
      </c>
      <c r="J23" s="5"/>
      <c r="K23" s="38"/>
      <c r="L23" s="5"/>
      <c r="M23" s="38"/>
      <c r="N23" s="5"/>
      <c r="O23" s="38"/>
      <c r="P23" s="5"/>
      <c r="Q23" s="149"/>
      <c r="R23" s="5"/>
      <c r="S23" s="43">
        <f t="shared" ref="S23:S43" si="0">IF(ISNUMBER(G23),G23,0)+IF(ISNUMBER(I23),I23,0)-IF(ISNUMBER(M23),M23,0)+IF(ISNUMBER(O23),O23,0)-IF(ISNUMBER(Q23),Q23,0)+IF(ISNUMBER(K23),K23,0)</f>
        <v>23</v>
      </c>
      <c r="T23" s="5"/>
      <c r="U23" s="152">
        <v>0</v>
      </c>
      <c r="V23" s="5"/>
      <c r="W23" s="43">
        <f t="shared" ref="W23:W43" si="1">IF(ISNUMBER(S23),S23,0)-IF(ISNUMBER(U23),U23,0)</f>
        <v>23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34</v>
      </c>
      <c r="H24" s="5"/>
      <c r="I24" s="39">
        <v>5</v>
      </c>
      <c r="J24" s="5"/>
      <c r="K24" s="39"/>
      <c r="L24" s="5"/>
      <c r="M24" s="39">
        <v>1</v>
      </c>
      <c r="N24" s="5"/>
      <c r="O24" s="39"/>
      <c r="P24" s="5"/>
      <c r="Q24" s="131"/>
      <c r="R24" s="5"/>
      <c r="S24" s="43">
        <f t="shared" si="0"/>
        <v>38</v>
      </c>
      <c r="T24" s="5"/>
      <c r="U24" s="153">
        <v>3</v>
      </c>
      <c r="V24" s="5"/>
      <c r="W24" s="43">
        <f t="shared" si="1"/>
        <v>35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32</v>
      </c>
      <c r="H28" s="5"/>
      <c r="I28" s="39"/>
      <c r="J28" s="5"/>
      <c r="K28" s="39"/>
      <c r="L28" s="5"/>
      <c r="M28" s="39"/>
      <c r="N28" s="5"/>
      <c r="O28" s="131"/>
      <c r="P28" s="5"/>
      <c r="Q28" s="39"/>
      <c r="R28" s="5"/>
      <c r="S28" s="43">
        <f t="shared" si="0"/>
        <v>32</v>
      </c>
      <c r="T28" s="5"/>
      <c r="U28" s="139">
        <v>0</v>
      </c>
      <c r="V28" s="5"/>
      <c r="W28" s="43">
        <f t="shared" si="1"/>
        <v>32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1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3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3</v>
      </c>
      <c r="T32" s="5"/>
      <c r="U32" s="139">
        <v>0</v>
      </c>
      <c r="V32" s="5"/>
      <c r="W32" s="43">
        <f t="shared" si="1"/>
        <v>3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26</v>
      </c>
      <c r="H34" s="5"/>
      <c r="I34" s="39">
        <v>9</v>
      </c>
      <c r="J34" s="5"/>
      <c r="K34" s="39"/>
      <c r="L34" s="5"/>
      <c r="M34" s="39">
        <v>1</v>
      </c>
      <c r="N34" s="5"/>
      <c r="O34" s="39"/>
      <c r="P34" s="5"/>
      <c r="Q34" s="39"/>
      <c r="R34" s="5"/>
      <c r="S34" s="43">
        <f t="shared" si="0"/>
        <v>34</v>
      </c>
      <c r="T34" s="5"/>
      <c r="U34" s="139">
        <v>0</v>
      </c>
      <c r="V34" s="5"/>
      <c r="W34" s="43">
        <f t="shared" si="1"/>
        <v>34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1</v>
      </c>
      <c r="H35" s="5"/>
      <c r="I35" s="153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39">
        <v>0</v>
      </c>
      <c r="V35" s="5"/>
      <c r="W35" s="43">
        <f t="shared" si="1"/>
        <v>1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>
        <v>132</v>
      </c>
      <c r="H36" s="5"/>
      <c r="I36" s="39">
        <v>60</v>
      </c>
      <c r="J36" s="5"/>
      <c r="K36" s="39"/>
      <c r="L36" s="5"/>
      <c r="M36" s="39">
        <v>38</v>
      </c>
      <c r="N36" s="5"/>
      <c r="O36" s="39"/>
      <c r="P36" s="5"/>
      <c r="Q36" s="39"/>
      <c r="R36" s="5"/>
      <c r="S36" s="43">
        <f t="shared" si="0"/>
        <v>154</v>
      </c>
      <c r="T36" s="5"/>
      <c r="U36" s="139">
        <v>0</v>
      </c>
      <c r="V36" s="5"/>
      <c r="W36" s="43">
        <f t="shared" si="1"/>
        <v>154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7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7</v>
      </c>
      <c r="T43" s="5"/>
      <c r="U43" s="131"/>
      <c r="V43" s="5"/>
      <c r="W43" s="43">
        <f t="shared" si="1"/>
        <v>7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259</v>
      </c>
      <c r="H45" s="44">
        <f t="shared" ref="H45:W45" si="2">SUM(H23:H43)</f>
        <v>0</v>
      </c>
      <c r="I45" s="44">
        <f t="shared" si="2"/>
        <v>75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40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294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291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5">
      <c r="C49" s="140"/>
      <c r="D49" s="161" t="s">
        <v>136</v>
      </c>
      <c r="E49" s="161"/>
      <c r="F49" s="157"/>
      <c r="G49" s="162">
        <v>0</v>
      </c>
      <c r="H49" s="143"/>
      <c r="I49" s="162">
        <v>0</v>
      </c>
      <c r="J49" s="143"/>
      <c r="K49" s="142"/>
      <c r="L49" s="143"/>
      <c r="M49" s="142">
        <v>0</v>
      </c>
      <c r="N49" s="143"/>
      <c r="O49" s="142"/>
      <c r="P49" s="143"/>
      <c r="Q49" s="142"/>
      <c r="R49" s="141"/>
      <c r="S49" s="163">
        <v>0</v>
      </c>
      <c r="T49" s="157"/>
      <c r="U49" s="153"/>
      <c r="V49" s="157"/>
      <c r="W49" s="163">
        <v>0</v>
      </c>
      <c r="X49" s="26"/>
    </row>
    <row r="50" spans="2:24" x14ac:dyDescent="0.25">
      <c r="C50" s="11" t="s">
        <v>25</v>
      </c>
    </row>
    <row r="51" spans="2:24" ht="15" customHeight="1" x14ac:dyDescent="0.25">
      <c r="N51" s="28" t="s">
        <v>36</v>
      </c>
      <c r="Q51" s="29"/>
    </row>
    <row r="52" spans="2:24" x14ac:dyDescent="0.25">
      <c r="B52" s="155"/>
      <c r="C52" s="150" t="s">
        <v>164</v>
      </c>
      <c r="D52" s="156"/>
      <c r="E52" s="14"/>
      <c r="Q52" s="14"/>
      <c r="R52" s="14"/>
      <c r="S52" s="14"/>
      <c r="T52" s="14"/>
      <c r="U52" s="126"/>
      <c r="V52" s="14"/>
      <c r="W52" s="14"/>
    </row>
    <row r="53" spans="2:24" x14ac:dyDescent="0.25">
      <c r="C53" s="170" t="s">
        <v>10</v>
      </c>
      <c r="D53" s="170"/>
      <c r="E53" s="170"/>
      <c r="M53" s="5"/>
      <c r="N53" s="28" t="s">
        <v>35</v>
      </c>
      <c r="Q53" s="29"/>
      <c r="T53" s="42"/>
    </row>
    <row r="54" spans="2:24" x14ac:dyDescent="0.25">
      <c r="T54" s="15" t="s">
        <v>8</v>
      </c>
    </row>
    <row r="55" spans="2:24" x14ac:dyDescent="0.25">
      <c r="Q55" s="30"/>
      <c r="R55" s="31"/>
      <c r="S55" s="31"/>
      <c r="T55" s="31"/>
      <c r="U55" s="135"/>
      <c r="V55" s="31"/>
      <c r="W55" s="32"/>
    </row>
    <row r="56" spans="2:24" x14ac:dyDescent="0.25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5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2021-09-01T22:00:00+00:00</PublishedDate>
    <Country xmlns="d65012b4-6e05-4ad6-ae62-b5667f81ba92">Gozo</Country>
    <Month xmlns="d65012b4-6e05-4ad6-ae62-b5667f81ba92">September</Month>
    <Year xmlns="d65012b4-6e05-4ad6-ae62-b5667f81ba92">2019</Year>
  </documentManagement>
</p:properties>
</file>

<file path=customXml/itemProps1.xml><?xml version="1.0" encoding="utf-8"?>
<ds:datastoreItem xmlns:ds="http://schemas.openxmlformats.org/officeDocument/2006/customXml" ds:itemID="{62621C11-B636-48F2-9065-0EC4E503C850}"/>
</file>

<file path=customXml/itemProps2.xml><?xml version="1.0" encoding="utf-8"?>
<ds:datastoreItem xmlns:ds="http://schemas.openxmlformats.org/officeDocument/2006/customXml" ds:itemID="{0297B77D-06AA-4F2D-91C7-2677C9229FE2}"/>
</file>

<file path=customXml/itemProps3.xml><?xml version="1.0" encoding="utf-8"?>
<ds:datastoreItem xmlns:ds="http://schemas.openxmlformats.org/officeDocument/2006/customXml" ds:itemID="{0632730B-E2C8-4DF1-8E82-63F6F0896A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Sultana B.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Louis Stefan Magrin</cp:lastModifiedBy>
  <cp:lastPrinted>2019-11-01T10:00:59Z</cp:lastPrinted>
  <dcterms:created xsi:type="dcterms:W3CDTF">2001-09-20T13:22:09Z</dcterms:created>
  <dcterms:modified xsi:type="dcterms:W3CDTF">2019-11-04T13:44:25Z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