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8\"/>
    </mc:Choice>
  </mc:AlternateContent>
  <bookViews>
    <workbookView xWindow="0" yWindow="0" windowWidth="23040" windowHeight="8484" tabRatio="934" activeTab="4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H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L20" i="1" l="1"/>
  <c r="J20" i="1"/>
  <c r="I20" i="1"/>
  <c r="H20" i="1"/>
  <c r="S43" i="41"/>
  <c r="W43" i="41" s="1"/>
  <c r="U41" i="41"/>
  <c r="N20" i="1" s="1"/>
  <c r="Q41" i="41"/>
  <c r="O41" i="41"/>
  <c r="K20" i="1" s="1"/>
  <c r="M41" i="41"/>
  <c r="K41" i="41"/>
  <c r="I41" i="41"/>
  <c r="G41" i="41"/>
  <c r="G20" i="1" s="1"/>
  <c r="W39" i="41"/>
  <c r="S39" i="41"/>
  <c r="W38" i="41"/>
  <c r="S37" i="41"/>
  <c r="W37" i="41" s="1"/>
  <c r="S36" i="41"/>
  <c r="W36" i="41" s="1"/>
  <c r="S35" i="41"/>
  <c r="W35" i="41" s="1"/>
  <c r="S34" i="41"/>
  <c r="W34" i="41" s="1"/>
  <c r="S33" i="41"/>
  <c r="W33" i="41" s="1"/>
  <c r="S32" i="41"/>
  <c r="W31" i="41"/>
  <c r="S31" i="41"/>
  <c r="W30" i="41"/>
  <c r="S29" i="41"/>
  <c r="W29" i="41" s="1"/>
  <c r="W28" i="41"/>
  <c r="W27" i="41"/>
  <c r="S27" i="41"/>
  <c r="W26" i="41"/>
  <c r="S26" i="41"/>
  <c r="W25" i="41"/>
  <c r="S25" i="41"/>
  <c r="W24" i="41"/>
  <c r="S24" i="41"/>
  <c r="W23" i="41"/>
  <c r="S23" i="41"/>
  <c r="W22" i="41"/>
  <c r="S22" i="41"/>
  <c r="S21" i="41"/>
  <c r="W21" i="41" s="1"/>
  <c r="S20" i="41"/>
  <c r="W20" i="41" s="1"/>
  <c r="S19" i="41"/>
  <c r="H7" i="41"/>
  <c r="C20" i="1"/>
  <c r="M20" i="1" l="1"/>
  <c r="W19" i="41"/>
  <c r="W41" i="41" s="1"/>
  <c r="H10" i="7"/>
  <c r="H31" i="7" s="1"/>
  <c r="S41" i="41"/>
  <c r="S24" i="28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I45" i="31"/>
  <c r="H18" i="1" s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W49" i="31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D28" i="7"/>
  <c r="W31" i="28"/>
  <c r="W36" i="28"/>
  <c r="W33" i="28"/>
  <c r="W35" i="28"/>
  <c r="C21" i="7"/>
  <c r="E13" i="7"/>
  <c r="B10" i="7"/>
  <c r="E10" i="7"/>
  <c r="F30" i="7"/>
  <c r="F27" i="7"/>
  <c r="F13" i="7"/>
  <c r="W19" i="40"/>
  <c r="F14" i="7"/>
  <c r="F18" i="7"/>
  <c r="F22" i="7"/>
  <c r="F25" i="7"/>
  <c r="F26" i="7"/>
  <c r="W24" i="40"/>
  <c r="W26" i="40"/>
  <c r="W39" i="31"/>
  <c r="S45" i="28"/>
  <c r="W27" i="31"/>
  <c r="W31" i="31"/>
  <c r="W42" i="31"/>
  <c r="I21" i="1" l="1"/>
  <c r="N21" i="1"/>
  <c r="K21" i="1"/>
  <c r="L21" i="1"/>
  <c r="W25" i="28"/>
  <c r="W20" i="40"/>
  <c r="J21" i="1"/>
  <c r="H21" i="1"/>
  <c r="O20" i="1"/>
  <c r="D22" i="7"/>
  <c r="O22" i="7" s="1"/>
  <c r="W34" i="31"/>
  <c r="D12" i="7"/>
  <c r="W23" i="28"/>
  <c r="G25" i="7"/>
  <c r="C15" i="7"/>
  <c r="E15" i="7"/>
  <c r="W32" i="28"/>
  <c r="W42" i="34"/>
  <c r="F28" i="7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O19" i="7" s="1"/>
  <c r="W28" i="31"/>
  <c r="W30" i="31"/>
  <c r="W32" i="31"/>
  <c r="C26" i="7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O17" i="7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5" i="7" l="1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Q15" i="7" s="1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O14" i="1" l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<sst xmlns="http://schemas.openxmlformats.org/spreadsheetml/2006/main" count="609" uniqueCount="163">
  <si>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</si>
  <si>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</si>
  <si>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</si>
  <si>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</si>
  <si>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</si>
  <si>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</si>
  <si>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</si>
  <si>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</si>
  <si>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</si>
  <si>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</si>
  <si>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</si>
  <si>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</si>
  <si>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</si>
  <si>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</si>
  <si>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</si>
  <si>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</si>
  <si>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</si>
  <si>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</si>
  <si>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</si>
  <si>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</si>
  <si>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</si>
  <si>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</si>
  <si>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</si>
  <si>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</si>
  <si>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</si>
  <si>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</si>
  <si>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</si>
  <si>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</si>
  <si>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</si>
  <si>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</si>
  <si>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</si>
  <si>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</si>
  <si>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</si>
  <si>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</si>
  <si>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</si>
  <si>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</si>
  <si>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</si>
  <si>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</si>
  <si>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</si>
  <si>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</si>
  <si>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</si>
  <si>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</si>
  <si>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</si>
  <si>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</si>
  <si>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</si>
  <si>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</si>
  <si>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</si>
  <si>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</si>
  <si>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</si>
  <si>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</si>
  <si>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</si>
  <si>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</si>
  <si>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</si>
  <si>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</si>
  <si>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</si>
  <si>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</si>
  <si>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</si>
  <si>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</si>
  <si>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</si>
  <si>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</si>
  <si>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</si>
  <si>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</si>
  <si>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</si>
  <si>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</si>
  <si>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</si>
  <si>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</si>
  <si>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</si>
  <si>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</si>
  <si>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</si>
  <si>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</si>
  <si>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</si>
  <si>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</si>
  <si>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</si>
  <si>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</si>
  <si>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</si>
  <si>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</si>
  <si>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</si>
  <si>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</si>
  <si>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</si>
  <si>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</si>
  <si>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</si>
  <si>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</si>
  <si>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</si>
  <si>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</si>
  <si>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</si>
  <si>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</si>
  <si>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</si>
  <si>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</si>
  <si>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</si>
  <si>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</si>
  <si>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</si>
  <si>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</si>
  <si>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</si>
  <si>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</si>
  <si>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</si>
  <si>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</si>
  <si>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</si>
  <si>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</si>
  <si>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</si>
  <si>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</si>
  <si>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</si>
  <si>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</si>
  <si>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</si>
  <si>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</si>
  <si>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</si>
  <si>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</si>
  <si>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</si>
  <si>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</si>
  <si>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</si>
  <si>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</si>
  <si>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</si>
  <si>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</si>
  <si>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</si>
  <si>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</si>
  <si>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</si>
  <si>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</si>
  <si>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</si>
  <si>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</si>
  <si>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</si>
  <si>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</si>
  <si>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</si>
  <si>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</si>
  <si>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</si>
  <si>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</si>
  <si>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</si>
  <si>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</si>
  <si>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</si>
  <si>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</si>
  <si>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</si>
  <si>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</si>
  <si>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</si>
  <si>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</si>
  <si>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</si>
  <si>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</si>
  <si>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</si>
  <si>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</si>
  <si>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</si>
  <si>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</si>
  <si>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</si>
  <si>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</si>
  <si>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</si>
  <si>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</si>
  <si>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</si>
  <si>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</si>
  <si>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</si>
  <si>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</si>
  <si>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</si>
  <si>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</si>
  <si>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</si>
  <si>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Magistrat Dr. Charmaine Galea LL.D.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</si>
  <si>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</si>
  <si>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</si>
  <si>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</si>
  <si>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</si>
  <si>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</si>
  <si>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</si>
  <si>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</si>
  <si>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</si>
  <si>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</si>
  <si>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</si>
  <si>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Settembru 2018</t>
  </si>
  <si>
    <t>28 ta' Settembru 2018</t>
  </si>
  <si>
    <t xml:space="preserve">Silvio Xerri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</si>
</sst>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9"/>
  <sheetViews>
    <sheetView showGridLines="0" zoomScale="90" zoomScaleNormal="90" zoomScaleSheetLayoutView="100" workbookViewId="0">
      <selection activeCell="C27" sqref="C2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157</v>
      </c>
      <c r="H6" s="116" t="s">
        <v>160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3"/>
      <c r="C9" s="163"/>
      <c r="D9" s="163"/>
      <c r="E9" s="163"/>
      <c r="F9" s="45"/>
      <c r="G9" s="50" t="s">
        <v>1</v>
      </c>
      <c r="H9" s="51"/>
      <c r="I9" s="51"/>
      <c r="J9" s="51"/>
      <c r="K9" s="51"/>
      <c r="L9" s="51"/>
      <c r="M9" s="52" t="s">
        <v>159</v>
      </c>
      <c r="N9" s="51"/>
      <c r="O9" s="53" t="s">
        <v>12</v>
      </c>
      <c r="Q9" t="s">
        <v>63</v>
      </c>
    </row>
    <row r="10" spans="2:17" x14ac:dyDescent="0.25">
      <c r="B10" s="163"/>
      <c r="C10" s="163"/>
      <c r="D10" s="163"/>
      <c r="E10" s="163"/>
      <c r="F10" s="45"/>
      <c r="G10" s="54"/>
      <c r="H10" s="55" t="s">
        <v>2</v>
      </c>
      <c r="I10" s="55" t="s">
        <v>102</v>
      </c>
      <c r="J10" s="55" t="s">
        <v>158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3" t="s">
        <v>152</v>
      </c>
      <c r="C12" s="163"/>
      <c r="D12" s="163"/>
      <c r="E12" s="163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3"/>
      <c r="C13" s="163"/>
      <c r="D13" s="163"/>
      <c r="E13" s="163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272</v>
      </c>
      <c r="H14" s="63">
        <f>'Coppini P. (Ghawdex)'!I45</f>
        <v>2</v>
      </c>
      <c r="I14" s="107">
        <f>'Coppini P. (Ghawdex)'!K45</f>
        <v>0</v>
      </c>
      <c r="J14" s="63">
        <f>'Coppini P. (Ghawdex)'!M45</f>
        <v>11</v>
      </c>
      <c r="K14" s="63">
        <f>'Coppini P. (Ghawdex)'!O45</f>
        <v>0</v>
      </c>
      <c r="L14" s="63">
        <f>'Coppini P. (Ghawdex)'!Q45</f>
        <v>1</v>
      </c>
      <c r="M14" s="64">
        <f t="shared" ref="M14:M18" si="0">G14+H14+I14-J14+K14-L14</f>
        <v>262</v>
      </c>
      <c r="N14" s="63">
        <f>'Coppini P. (Ghawdex)'!U45</f>
        <v>0</v>
      </c>
      <c r="O14" s="65">
        <f t="shared" ref="O14:O18" si="1">M14-N14</f>
        <v>262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'Vella Cuschieri J. (Ghawdex)'!G45</f>
        <v>33</v>
      </c>
      <c r="H15" s="63">
        <f>'Vella Cuschieri J. (Ghawdex)'!I45</f>
        <v>6</v>
      </c>
      <c r="I15" s="63">
        <f>'Vella Cuschieri J. (Ghawdex)'!K45</f>
        <v>0</v>
      </c>
      <c r="J15" s="63">
        <f>'Vella Cuschieri J. (Ghawdex)'!M45</f>
        <v>4</v>
      </c>
      <c r="K15" s="63">
        <f>'Vella Cuschieri J. (Ghawdex)'!O45</f>
        <v>1</v>
      </c>
      <c r="L15" s="63">
        <f>'Vella Cuschieri J. (Ghawdex)'!Q45</f>
        <v>2</v>
      </c>
      <c r="M15" s="64">
        <f t="shared" si="0"/>
        <v>34</v>
      </c>
      <c r="N15" s="63">
        <f>'Vella Cuschieri J. (Ghawdex)'!U45</f>
        <v>0</v>
      </c>
      <c r="O15" s="65">
        <f t="shared" si="1"/>
        <v>34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0">
        <f>'Vella M. (Ghawdex)'!Q41</f>
        <v>0</v>
      </c>
      <c r="M17" s="64">
        <f t="shared" si="0"/>
        <v>6</v>
      </c>
      <c r="N17" s="150">
        <f>'Vella M. (Ghawdex)'!U41</f>
        <v>0</v>
      </c>
      <c r="O17" s="65">
        <f t="shared" si="1"/>
        <v>6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220</v>
      </c>
      <c r="H18" s="63">
        <f>'Mifsud J (Ghawdex)'!I45</f>
        <v>58</v>
      </c>
      <c r="I18" s="63">
        <f>'Mifsud J (Ghawdex)'!K45</f>
        <v>1</v>
      </c>
      <c r="J18" s="63">
        <f>'Mifsud J (Ghawdex)'!M45</f>
        <v>5</v>
      </c>
      <c r="K18" s="63">
        <f>'Mifsud J (Ghawdex)'!O45</f>
        <v>0</v>
      </c>
      <c r="L18" s="63">
        <f>'Mifsud J (Ghawdex)'!Q45</f>
        <v>0</v>
      </c>
      <c r="M18" s="64">
        <f t="shared" si="0"/>
        <v>274</v>
      </c>
      <c r="N18" s="63">
        <f>'Mifsud J (Ghawdex)'!U45</f>
        <v>2</v>
      </c>
      <c r="O18" s="65">
        <f t="shared" si="1"/>
        <v>272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$Q$70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1</v>
      </c>
      <c r="O20" s="65">
        <f>M20-N20</f>
        <v>1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618</v>
      </c>
      <c r="H21" s="69">
        <f t="shared" ref="H21:O21" si="2">SUM(H14:H20)</f>
        <v>66</v>
      </c>
      <c r="I21" s="69">
        <f t="shared" si="2"/>
        <v>1</v>
      </c>
      <c r="J21" s="69">
        <f t="shared" si="2"/>
        <v>20</v>
      </c>
      <c r="K21" s="69">
        <f t="shared" si="2"/>
        <v>1</v>
      </c>
      <c r="L21" s="69">
        <f t="shared" si="2"/>
        <v>3</v>
      </c>
      <c r="M21" s="69">
        <f t="shared" si="2"/>
        <v>663</v>
      </c>
      <c r="N21" s="69">
        <f t="shared" si="2"/>
        <v>3</v>
      </c>
      <c r="O21" s="69">
        <f t="shared" si="2"/>
        <v>660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75" customHeight="1" x14ac:dyDescent="0.25">
      <c r="Q31" t="s">
        <v>80</v>
      </c>
    </row>
    <row r="32" spans="1:17" ht="12.75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134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75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144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16" workbookViewId="0">
      <selection activeCell="C53" sqref="C53:E53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115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6"/>
      <c r="E52" s="152"/>
      <c r="Q52" s="14"/>
      <c r="R52" s="14"/>
      <c r="S52" s="14"/>
      <c r="T52" s="14"/>
      <c r="U52" s="14"/>
      <c r="V52" s="14"/>
      <c r="W52" s="14"/>
    </row>
    <row r="53" spans="3:23" x14ac:dyDescent="0.25">
      <c r="C53" s="179"/>
      <c r="D53" s="169"/>
      <c r="E53" s="169"/>
      <c r="M53" s="5"/>
      <c r="N53" s="28" t="s">
        <v>35</v>
      </c>
      <c r="Q53" s="29"/>
      <c r="S53" s="11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19" workbookViewId="0">
      <selection activeCell="Z42" sqref="Z4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s="156" customFormat="1" ht="15.6" x14ac:dyDescent="0.3">
      <c r="B9" s="12" t="s">
        <v>39</v>
      </c>
      <c r="C9" s="12"/>
      <c r="D9" s="12"/>
      <c r="E9" s="12"/>
      <c r="G9" s="159"/>
      <c r="H9" s="137" t="str">
        <f>Kriminal!$H$6</f>
        <v>Settembru 2018</v>
      </c>
      <c r="I9" s="160"/>
      <c r="L9" s="159"/>
      <c r="M9" s="159"/>
      <c r="P9" s="159"/>
      <c r="Q9" s="159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136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6" t="s">
        <v>161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40" workbookViewId="0">
      <selection activeCell="C49" sqref="C49:E49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Settembru 2018</v>
      </c>
      <c r="I7" s="128"/>
      <c r="L7" s="5"/>
      <c r="M7" s="5"/>
      <c r="P7" s="5"/>
      <c r="Q7" s="5"/>
    </row>
    <row r="8" spans="2:24" ht="106.5" customHeight="1" x14ac:dyDescent="0.25">
      <c r="B8" s="171" t="s">
        <v>54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132</v>
      </c>
      <c r="U47" s="29" t="s">
        <v>132</v>
      </c>
    </row>
    <row r="48" spans="2:24" x14ac:dyDescent="0.25">
      <c r="C48" s="146"/>
      <c r="D48" s="181"/>
      <c r="E48" s="182"/>
      <c r="T48" s="15" t="s">
        <v>8</v>
      </c>
    </row>
    <row r="49" spans="3:23" x14ac:dyDescent="0.25">
      <c r="C49" s="169"/>
      <c r="D49" s="169"/>
      <c r="E49" s="169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0" workbookViewId="0">
      <selection activeCell="C49" sqref="C49:E49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149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Settembru 2018</v>
      </c>
      <c r="I7" s="128"/>
      <c r="L7" s="5"/>
      <c r="M7" s="5"/>
      <c r="P7" s="5"/>
      <c r="Q7" s="5"/>
    </row>
    <row r="8" spans="2:24" ht="106.5" customHeight="1" x14ac:dyDescent="0.25">
      <c r="B8" s="171" t="s">
        <v>54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>
        <v>1</v>
      </c>
      <c r="V19" s="5"/>
      <c r="W19" s="43">
        <f>IF(ISNUMBER(S19),S19,0)-IF(ISNUMBER(U19),U19,0)</f>
        <v>1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1</v>
      </c>
      <c r="V41" s="43"/>
      <c r="W41" s="44">
        <f>SUM(W18:W39)</f>
        <v>1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132</v>
      </c>
    </row>
    <row r="48" spans="2:24" x14ac:dyDescent="0.25">
      <c r="C48" s="146"/>
      <c r="D48" s="181"/>
      <c r="E48" s="182"/>
      <c r="T48" s="15" t="s">
        <v>8</v>
      </c>
    </row>
    <row r="49" spans="3:23" x14ac:dyDescent="0.25">
      <c r="C49" s="169"/>
      <c r="D49" s="169"/>
      <c r="E49" s="169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workbookViewId="0">
      <selection activeCell="E12" sqref="E12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153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154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Settembru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155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71" t="s">
        <v>138</v>
      </c>
      <c r="F9" s="71" t="s">
        <v>141</v>
      </c>
      <c r="G9" s="71" t="s">
        <v>146</v>
      </c>
      <c r="H9" s="71" t="s">
        <v>142</v>
      </c>
      <c r="I9" s="71" t="s">
        <v>150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SUMIF('Vella Cuschieri J. (Ghawdex)'!$D$23:$D$43,B10,'Vella Cuschieri J. (Ghawdex)'!$I$23:$I$43)</f>
        <v>3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>SUM(C10:O10)</f>
        <v>3</v>
      </c>
      <c r="Q10" s="79">
        <f t="shared" ref="Q10:Q26" si="0">P10/$P$31</f>
        <v>4.5454545454545456E-2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0</v>
      </c>
      <c r="D11" s="83">
        <f>SUMIF('Vella Cuschieri J. (Ghawdex)'!$D$23:$D$43,B11,'Vella Cuschieri J. (Ghawdex)'!$I$23:$I$43)</f>
        <v>2</v>
      </c>
      <c r="E11" s="83">
        <f>SUMIF('Mifsud J (Ghawdex)'!$D$23:$D$43,B11,'Mifsud J (Ghawdex)'!$I$23:$I$43)</f>
        <v>5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>SUM(C11:O11)</f>
        <v>7</v>
      </c>
      <c r="Q11" s="85">
        <f t="shared" si="0"/>
        <v>0.10606060606060606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2</v>
      </c>
      <c r="D12" s="89">
        <f>SUMIF('Vella Cuschieri J. (Ghawdex)'!$D$23:$D$43,B12,'Vella Cuschieri J. (Ghawdex)'!$I$23:$I$43)</f>
        <v>1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>SUM(C12:O12)</f>
        <v>3</v>
      </c>
      <c r="Q12" s="91">
        <f t="shared" si="0"/>
        <v>4.5454545454545456E-2</v>
      </c>
      <c r="R12" s="92">
        <f>SUM(P10:P12)</f>
        <v>13</v>
      </c>
      <c r="S12" s="93">
        <f>R12/$P$31</f>
        <v>0.19696969696969696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SUMIF('Vella Cuschieri J. (Ghawdex)'!$D$23:$D$43,B13,'Vella Cuschieri J.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>SUM(C13:O13)</f>
        <v>0</v>
      </c>
      <c r="Q13" s="79">
        <f t="shared" si="0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SUMIF('Vella Cuschieri J. (Ghawdex)'!$D$23:$D$43,B14,'Vella Cuschieri J.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>SUM(C14:O14)</f>
        <v>0</v>
      </c>
      <c r="Q14" s="85">
        <f t="shared" si="0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SUMIF('Vella Cuschieri J. (Ghawdex)'!$D$23:$D$43,B15,'Vella Cuschieri J. (Ghawdex)'!$I$23:$I$43)</f>
        <v>0</v>
      </c>
      <c r="E15" s="89">
        <f>SUMIF('Mifsud J (Ghawdex)'!$D$23:$D$43,B15,'Mifsud J (Ghawdex)'!$I$23:$I$43)</f>
        <v>2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>SUM(C15:O15)</f>
        <v>2</v>
      </c>
      <c r="Q15" s="91">
        <f t="shared" si="0"/>
        <v>3.0303030303030304E-2</v>
      </c>
      <c r="R15" s="92">
        <f>SUM(P13:P15)</f>
        <v>2</v>
      </c>
      <c r="S15" s="93">
        <f>R15/$P$31</f>
        <v>3.0303030303030304E-2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SUMIF('Vella Cuschieri J. (Ghawdex)'!$D$23:$D$43,B16,'Vella Cuschieri J.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>SUM(C16:O16)</f>
        <v>0</v>
      </c>
      <c r="Q16" s="79">
        <f t="shared" si="0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SUMIF('Vella Cuschieri J. (Ghawdex)'!$D$23:$D$43,B17,'Vella Cuschieri J.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>SUM(C17:O17)</f>
        <v>0</v>
      </c>
      <c r="Q17" s="85">
        <f t="shared" si="0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SUMIF('Vella Cuschieri J. (Ghawdex)'!$D$23:$D$43,B18,'Vella Cuschieri J.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>SUM(C18:O18)</f>
        <v>0</v>
      </c>
      <c r="Q18" s="85">
        <f t="shared" si="0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SUMIF('Vella Cuschieri J. (Ghawdex)'!$D$23:$D$43,B19,'Vella Cuschieri J. (Ghawdex)'!$I$23:$I$43)</f>
        <v>0</v>
      </c>
      <c r="E19" s="83">
        <f>SUMIF('Mifsud J (Ghawdex)'!$D$23:$D$43,B19,'Mifsud J (Ghawdex)'!$I$23:$I$43)</f>
        <v>2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>SUM(C19:O19)</f>
        <v>2</v>
      </c>
      <c r="Q19" s="85">
        <f t="shared" si="0"/>
        <v>3.0303030303030304E-2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SUMIF('Vella Cuschieri J. (Ghawdex)'!$D$23:$D$43,B20,'Vella Cuschieri J.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>SUM(C20:O20)</f>
        <v>0</v>
      </c>
      <c r="Q20" s="91">
        <f t="shared" si="0"/>
        <v>0</v>
      </c>
      <c r="R20" s="92">
        <f>SUM(P16:P20)</f>
        <v>2</v>
      </c>
      <c r="S20" s="93">
        <f>R20/$P$31</f>
        <v>3.0303030303030304E-2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SUMIF('Vella Cuschieri J. (Ghawdex)'!$D$23:$D$43,B21,'Vella Cuschieri J. (Ghawdex)'!$I$23:$I$43)</f>
        <v>0</v>
      </c>
      <c r="E21" s="77">
        <f>SUMIF('Mifsud J (Ghawdex)'!$D$23:$D$43,B21,'Mifsud J (Ghawdex)'!$I$23:$I$43)</f>
        <v>10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>SUM(C21:O21)</f>
        <v>10</v>
      </c>
      <c r="Q21" s="79">
        <f t="shared" si="0"/>
        <v>0.15151515151515152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SUMIF('Vella Cuschieri J. (Ghawdex)'!$D$23:$D$43,B22,'Vella Cuschieri J.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>SUM(C22:O22)</f>
        <v>0</v>
      </c>
      <c r="Q22" s="91">
        <f t="shared" si="0"/>
        <v>0</v>
      </c>
      <c r="R22" s="92">
        <f>SUM(P21:P22)</f>
        <v>10</v>
      </c>
      <c r="S22" s="93">
        <f t="shared" ref="S22:S30" si="1">R22/$P$31</f>
        <v>0.15151515151515152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SUMIF('Vella Cuschieri J. (Ghawdex)'!$D$23:$D$43,B23,'Vella Cuschieri J. (Ghawdex)'!$I$23:$I$43)</f>
        <v>0</v>
      </c>
      <c r="E23" s="77">
        <f>SUMIF('Mifsud J (Ghawdex)'!$D$23:$D$43,B23,'Mifsud J (Ghawdex)'!$I$23:$I$43)</f>
        <v>39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>SUM(C23:O23)</f>
        <v>39</v>
      </c>
      <c r="Q23" s="94">
        <f t="shared" si="0"/>
        <v>0.59090909090909094</v>
      </c>
      <c r="R23" s="95">
        <f t="shared" ref="R23:R30" si="2">SUM(P23)</f>
        <v>39</v>
      </c>
      <c r="S23" s="96">
        <f t="shared" si="1"/>
        <v>0.59090909090909094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SUMIF('Vella Cuschieri J. (Ghawdex)'!$D$23:$D$43,B24,'Vella Cuschieri J.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>SUM(C24:O24)</f>
        <v>0</v>
      </c>
      <c r="Q24" s="94">
        <f t="shared" si="0"/>
        <v>0</v>
      </c>
      <c r="R24" s="95">
        <f t="shared" si="2"/>
        <v>0</v>
      </c>
      <c r="S24" s="96">
        <f t="shared" si="1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SUMIF('Vella Cuschieri J. (Ghawdex)'!$D$23:$D$43,B25,'Vella Cuschieri J.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>SUM(C25:O25)</f>
        <v>0</v>
      </c>
      <c r="Q25" s="94">
        <f t="shared" si="0"/>
        <v>0</v>
      </c>
      <c r="R25" s="95">
        <f t="shared" si="2"/>
        <v>0</v>
      </c>
      <c r="S25" s="96">
        <f t="shared" si="1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SUMIF('Vella Cuschieri J. (Ghawdex)'!$D$23:$D$43,B26,'Vella Cuschieri J.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>SUM(C26:O26)</f>
        <v>0</v>
      </c>
      <c r="Q26" s="94">
        <f t="shared" si="0"/>
        <v>0</v>
      </c>
      <c r="R26" s="95">
        <f t="shared" si="2"/>
        <v>0</v>
      </c>
      <c r="S26" s="96">
        <f t="shared" si="1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SUMIF('Vella Cuschieri J. (Ghawdex)'!$D$23:$D$43,B27,'Vella Cuschieri J.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>SUM(C27:O27)</f>
        <v>0</v>
      </c>
      <c r="Q27" s="94">
        <f>P27/$P$31</f>
        <v>0</v>
      </c>
      <c r="R27" s="95">
        <f t="shared" si="2"/>
        <v>0</v>
      </c>
      <c r="S27" s="96">
        <f t="shared" si="1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SUMIF('Vella Cuschieri J. (Ghawdex)'!$D$23:$D$43,B28,'Vella Cuschieri J.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>SUM(C28:O28)</f>
        <v>0</v>
      </c>
      <c r="Q28" s="94">
        <f>P28/$P$31</f>
        <v>0</v>
      </c>
      <c r="R28" s="95">
        <f t="shared" si="2"/>
        <v>0</v>
      </c>
      <c r="S28" s="96">
        <f t="shared" si="1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SUMIF('Vella Cuschieri J. (Ghawdex)'!$D$23:$D$43,B29,'Vella Cuschieri J.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>SUM(C29:O29)</f>
        <v>0</v>
      </c>
      <c r="Q29" s="94">
        <f>P29/$P$31</f>
        <v>0</v>
      </c>
      <c r="R29" s="95">
        <f t="shared" si="2"/>
        <v>0</v>
      </c>
      <c r="S29" s="96">
        <f t="shared" si="1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SUMIF('Vella Cuschieri J. (Ghawdex)'!$D$23:$D$43,B30,'Vella Cuschieri J.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>SUM(C30:O30)</f>
        <v>0</v>
      </c>
      <c r="Q30" s="94">
        <f>P30/$P$31</f>
        <v>0</v>
      </c>
      <c r="R30" s="95">
        <f t="shared" si="2"/>
        <v>0</v>
      </c>
      <c r="S30" s="96">
        <f t="shared" si="1"/>
        <v>0</v>
      </c>
    </row>
    <row r="31" spans="2:19" ht="13.5" customHeight="1" thickBot="1" x14ac:dyDescent="0.3">
      <c r="B31" s="97" t="s">
        <v>15</v>
      </c>
      <c r="C31" s="98">
        <f t="shared" ref="C31:H31" si="3">SUM(C10:C30)</f>
        <v>2</v>
      </c>
      <c r="D31" s="98">
        <f t="shared" si="3"/>
        <v>6</v>
      </c>
      <c r="E31" s="98">
        <f t="shared" si="3"/>
        <v>58</v>
      </c>
      <c r="F31" s="98">
        <f t="shared" si="3"/>
        <v>0</v>
      </c>
      <c r="G31" s="98">
        <f t="shared" si="3"/>
        <v>0</v>
      </c>
      <c r="H31" s="98">
        <f t="shared" si="3"/>
        <v>0</v>
      </c>
      <c r="I31" s="98">
        <f t="shared" ref="I31:O31" si="4">SUM(I10:I26)</f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9">
        <f>SUM(P10:P30)</f>
        <v>66</v>
      </c>
      <c r="Q31" s="9"/>
      <c r="R31" s="8"/>
      <c r="S31" s="10"/>
    </row>
    <row r="32" spans="2:19" ht="13.5" customHeight="1" thickBot="1" x14ac:dyDescent="0.3">
      <c r="C32" s="111">
        <f>C31/P31</f>
        <v>3.0303030303030304E-2</v>
      </c>
      <c r="D32" s="112">
        <f>D31/P31</f>
        <v>9.0909090909090912E-2</v>
      </c>
      <c r="E32" s="112">
        <f>E31/P31</f>
        <v>0.87878787878787878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topLeftCell="A4" workbookViewId="0">
      <selection activeCell="E14" sqref="E14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153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156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Settembru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149" t="s">
        <v>147</v>
      </c>
      <c r="F9" s="71" t="s">
        <v>143</v>
      </c>
      <c r="G9" s="71" t="s">
        <v>141</v>
      </c>
      <c r="H9" s="71" t="s">
        <v>142</v>
      </c>
      <c r="I9" s="71" t="s">
        <v>151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SUMIF('Vella Cuschieri J. (Ghawdex)'!$D$23:$D$43,B10,'Vella Cuschieri J. (Ghawdex)'!$M$23:$M$43)</f>
        <v>3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0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>SUM(C10:O10)</f>
        <v>3</v>
      </c>
      <c r="Q10" s="79">
        <f t="shared" ref="Q10:Q26" si="0">P10/$P$31</f>
        <v>0.15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0</v>
      </c>
      <c r="D11" s="83">
        <f>SUMIF('Vella Cuschieri J. (Ghawdex)'!$D$23:$D$43,B11,'Vella Cuschieri J.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5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>SUM(C11:O11)</f>
        <v>5</v>
      </c>
      <c r="Q11" s="85">
        <f t="shared" si="0"/>
        <v>0.25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11</v>
      </c>
      <c r="D12" s="89">
        <f>SUMIF('Vella Cuschieri J. (Ghawdex)'!$D$23:$D$43,B12,'Vella Cuschieri J. (Ghawdex)'!$M$23:$M$43)</f>
        <v>1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>SUM(C12:O12)</f>
        <v>12</v>
      </c>
      <c r="Q12" s="91">
        <f t="shared" si="0"/>
        <v>0.6</v>
      </c>
      <c r="R12" s="92">
        <f>SUM(P10:P12)</f>
        <v>20</v>
      </c>
      <c r="S12" s="93">
        <f>R12/$P$31</f>
        <v>1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SUMIF('Vella Cuschieri J. (Ghawdex)'!$D$23:$D$43,B13,'Vella Cuschieri J.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>SUM(C13:O13)</f>
        <v>0</v>
      </c>
      <c r="Q13" s="79">
        <f t="shared" si="0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SUMIF('Vella Cuschieri J. (Ghawdex)'!$D$23:$D$43,B14,'Vella Cuschieri J.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>SUM(C14:O14)</f>
        <v>0</v>
      </c>
      <c r="Q14" s="85">
        <f t="shared" si="0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SUMIF('Vella Cuschieri J. (Ghawdex)'!$D$23:$D$43,B15,'Vella Cuschieri J.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0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>SUM(C15:O15)</f>
        <v>0</v>
      </c>
      <c r="Q15" s="91">
        <f t="shared" si="0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SUMIF('Vella Cuschieri J. (Ghawdex)'!$D$23:$D$43,B16,'Vella Cuschieri J.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>SUM(C16:O16)</f>
        <v>0</v>
      </c>
      <c r="Q16" s="79">
        <f t="shared" si="0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SUMIF('Vella Cuschieri J. (Ghawdex)'!$D$23:$D$43,B17,'Vella Cuschieri J.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>SUM(C17:O17)</f>
        <v>0</v>
      </c>
      <c r="Q17" s="85">
        <f t="shared" si="0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SUMIF('Vella Cuschieri J. (Ghawdex)'!$D$23:$D$43,B18,'Vella Cuschieri J.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>SUM(C18:O18)</f>
        <v>0</v>
      </c>
      <c r="Q18" s="85">
        <f t="shared" si="0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SUMIF('Vella Cuschieri J. (Ghawdex)'!$D$23:$D$43,B19,'Vella Cuschieri J.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0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>SUM(C19:O19)</f>
        <v>0</v>
      </c>
      <c r="Q19" s="85">
        <f t="shared" si="0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SUMIF('Vella Cuschieri J. (Ghawdex)'!$D$23:$D$43,B20,'Vella Cuschieri J.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>SUM(C20:O20)</f>
        <v>0</v>
      </c>
      <c r="Q20" s="91">
        <f t="shared" si="0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SUMIF('Vella Cuschieri J. (Ghawdex)'!$D$23:$D$43,B21,'Vella Cuschieri J.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0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>SUM(C21:O21)</f>
        <v>0</v>
      </c>
      <c r="Q21" s="79">
        <f t="shared" si="0"/>
        <v>0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SUMIF('Vella Cuschieri J. (Ghawdex)'!$D$23:$D$43,B22,'Vella Cuschieri J.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>SUM(C22:O22)</f>
        <v>0</v>
      </c>
      <c r="Q22" s="91">
        <f t="shared" si="0"/>
        <v>0</v>
      </c>
      <c r="R22" s="92">
        <f>SUM(P21:P22)</f>
        <v>0</v>
      </c>
      <c r="S22" s="93">
        <f t="shared" ref="S22:S30" si="1">R22/$P$31</f>
        <v>0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SUMIF('Vella Cuschieri J. (Ghawdex)'!$D$23:$D$43,B23,'Vella Cuschieri J.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0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>SUM(C23:O23)</f>
        <v>0</v>
      </c>
      <c r="Q23" s="94">
        <f t="shared" si="0"/>
        <v>0</v>
      </c>
      <c r="R23" s="95">
        <f t="shared" ref="R23:R30" si="2">SUM(P23)</f>
        <v>0</v>
      </c>
      <c r="S23" s="96">
        <f t="shared" si="1"/>
        <v>0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SUMIF('Vella Cuschieri J. (Ghawdex)'!$D$23:$D$43,B24,'Vella Cuschieri J.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>SUM(C24:O24)</f>
        <v>0</v>
      </c>
      <c r="Q24" s="94">
        <f t="shared" si="0"/>
        <v>0</v>
      </c>
      <c r="R24" s="95">
        <f t="shared" si="2"/>
        <v>0</v>
      </c>
      <c r="S24" s="96">
        <f t="shared" si="1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SUMIF('Vella Cuschieri J. (Ghawdex)'!$D$23:$D$43,B25,'Vella Cuschieri J.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>SUM(C25:O25)</f>
        <v>0</v>
      </c>
      <c r="Q25" s="94">
        <f t="shared" si="0"/>
        <v>0</v>
      </c>
      <c r="R25" s="95">
        <f t="shared" si="2"/>
        <v>0</v>
      </c>
      <c r="S25" s="96">
        <f t="shared" si="1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SUMIF('Vella Cuschieri J. (Ghawdex)'!$D$23:$D$43,B26,'Vella Cuschieri J.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>SUM(C26:O26)</f>
        <v>0</v>
      </c>
      <c r="Q26" s="94">
        <f t="shared" si="0"/>
        <v>0</v>
      </c>
      <c r="R26" s="95">
        <f t="shared" si="2"/>
        <v>0</v>
      </c>
      <c r="S26" s="96">
        <f t="shared" si="1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SUMIF('Vella Cuschieri J. (Ghawdex)'!$D$23:$D$43,B27,'Vella Cuschieri J.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>SUM(C27:O27)</f>
        <v>0</v>
      </c>
      <c r="Q27" s="94">
        <f>P27/$P$31</f>
        <v>0</v>
      </c>
      <c r="R27" s="95">
        <f t="shared" si="2"/>
        <v>0</v>
      </c>
      <c r="S27" s="96">
        <f t="shared" si="1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SUMIF('Vella Cuschieri J. (Ghawdex)'!$D$23:$D$43,B28,'Vella Cuschieri J.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>SUM(C28:O28)</f>
        <v>0</v>
      </c>
      <c r="Q28" s="94">
        <f>P28/$P$31</f>
        <v>0</v>
      </c>
      <c r="R28" s="95">
        <f t="shared" si="2"/>
        <v>0</v>
      </c>
      <c r="S28" s="96">
        <f t="shared" si="1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SUMIF('Vella Cuschieri J. (Ghawdex)'!$D$23:$D$43,B29,'Vella Cuschieri J.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>SUM(C29:O29)</f>
        <v>0</v>
      </c>
      <c r="Q29" s="94">
        <f>P29/$P$31</f>
        <v>0</v>
      </c>
      <c r="R29" s="95">
        <f t="shared" si="2"/>
        <v>0</v>
      </c>
      <c r="S29" s="96">
        <f t="shared" si="1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SUMIF('Vella Cuschieri J. (Ghawdex)'!$D$23:$D$43,B30,'Vella Cuschieri J.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>SUM(C30:O30)</f>
        <v>0</v>
      </c>
      <c r="Q30" s="94">
        <f>P30/$P$31</f>
        <v>0</v>
      </c>
      <c r="R30" s="95">
        <f t="shared" si="2"/>
        <v>0</v>
      </c>
      <c r="S30" s="96">
        <f t="shared" si="1"/>
        <v>0</v>
      </c>
    </row>
    <row r="31" spans="2:19" ht="13.5" customHeight="1" thickBot="1" x14ac:dyDescent="0.3">
      <c r="B31" s="97" t="s">
        <v>15</v>
      </c>
      <c r="C31" s="98">
        <f t="shared" ref="C31:H31" si="3">SUM(C10:C30)</f>
        <v>11</v>
      </c>
      <c r="D31" s="98">
        <f t="shared" si="3"/>
        <v>4</v>
      </c>
      <c r="E31" s="98">
        <f t="shared" si="3"/>
        <v>0</v>
      </c>
      <c r="F31" s="98">
        <f t="shared" si="3"/>
        <v>5</v>
      </c>
      <c r="G31" s="98">
        <f t="shared" si="3"/>
        <v>0</v>
      </c>
      <c r="H31" s="98">
        <f t="shared" si="3"/>
        <v>0</v>
      </c>
      <c r="I31" s="98">
        <f t="shared" ref="I31:O31" si="4">SUM(I10:I26)</f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9">
        <f>SUM(P10:P30)</f>
        <v>20</v>
      </c>
      <c r="Q31" s="9"/>
      <c r="R31" s="8"/>
      <c r="S31" s="10"/>
    </row>
    <row r="32" spans="2:19" ht="13.5" customHeight="1" thickBot="1" x14ac:dyDescent="0.3">
      <c r="C32" s="111">
        <f>C31/P31</f>
        <v>0.55000000000000004</v>
      </c>
      <c r="D32" s="112">
        <f>D31/P31</f>
        <v>0.2</v>
      </c>
      <c r="E32" s="112">
        <f>E31/P31</f>
        <v>0</v>
      </c>
      <c r="F32" s="112">
        <f>F31/P31</f>
        <v>0.25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topLeftCell="A16" workbookViewId="0">
      <selection activeCell="D29" sqref="D29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48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Settembru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0" t="s">
        <v>139</v>
      </c>
      <c r="C9" s="71" t="s">
        <v>140</v>
      </c>
      <c r="D9" s="71" t="s">
        <v>143</v>
      </c>
      <c r="E9" s="71" t="s">
        <v>141</v>
      </c>
      <c r="F9" s="149" t="s">
        <v>146</v>
      </c>
      <c r="G9" s="71" t="s">
        <v>142</v>
      </c>
      <c r="H9" s="71" t="s">
        <v>151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SUMIF('Vella Cuschieri J. (Ghawdex)'!$D$23:$D$43,A10,'Vella Cuschieri J. (Ghawdex)'!$S$23:$S$43)</f>
        <v>1</v>
      </c>
      <c r="D10" s="77">
        <f>SUMIF('Mifsud J (Ghawdex)'!$D$23:$D$43,A10,'Mifsud J (Ghawdex)'!$S$23:$S$43)</f>
        <v>13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>SUM(B10:N10)</f>
        <v>16</v>
      </c>
      <c r="P10" s="79">
        <f t="shared" ref="P10:P25" si="0">O10/$O$31</f>
        <v>2.4132730015082957E-2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7</v>
      </c>
      <c r="C11" s="83">
        <f>SUMIF('Vella Cuschieri J. (Ghawdex)'!$D$23:$D$43,A11,'Vella Cuschieri J. (Ghawdex)'!$S$23:$S$43)</f>
        <v>2</v>
      </c>
      <c r="D11" s="83">
        <f>SUMIF('Mifsud J (Ghawdex)'!$D$23:$D$43,A11,'Mifsud J (Ghawdex)'!$S$23:$S$43)</f>
        <v>37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>SUM(B11:N11)</f>
        <v>49</v>
      </c>
      <c r="P11" s="85">
        <f t="shared" si="0"/>
        <v>7.3906485671191555E-2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255</v>
      </c>
      <c r="C12" s="89">
        <f>SUMIF('Vella Cuschieri J. (Ghawdex)'!$D$23:$D$43,A12,'Vella Cuschieri J. (Ghawdex)'!$S$23:$S$43)</f>
        <v>31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4</v>
      </c>
      <c r="G12" s="89">
        <f>SUMIF('Demicoli J.(Ghawdex)'!$D$23:$D$43,A12,'Demicoli J.(Ghawdex)'!$S$23:$S$43)</f>
        <v>84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>SUM(B12:N12)</f>
        <v>374</v>
      </c>
      <c r="P12" s="91">
        <f t="shared" si="0"/>
        <v>0.5641025641025641</v>
      </c>
      <c r="Q12" s="92">
        <f>SUM(O10:O12)</f>
        <v>439</v>
      </c>
      <c r="R12" s="93">
        <f>Q12/$O$31</f>
        <v>0.66214177978883859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SUMIF('Vella Cuschieri J. (Ghawdex)'!$D$23:$D$43,A13,'Vella Cuschieri J.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>SUM(B13:N13)</f>
        <v>0</v>
      </c>
      <c r="P13" s="79">
        <f t="shared" si="0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SUMIF('Vella Cuschieri J. (Ghawdex)'!$D$23:$D$43,A14,'Vella Cuschieri J.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>SUM(B14:N14)</f>
        <v>0</v>
      </c>
      <c r="P14" s="85">
        <f t="shared" si="0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SUMIF('Vella Cuschieri J. (Ghawdex)'!$D$23:$D$43,A15,'Vella Cuschieri J. (Ghawdex)'!$S$23:$S$43)</f>
        <v>0</v>
      </c>
      <c r="D15" s="89">
        <f>SUMIF('Mifsud J (Ghawdex)'!$D$23:$D$43,A15,'Mifsud J (Ghawdex)'!$S$23:$S$43)</f>
        <v>54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>SUM(B15:N15)</f>
        <v>54</v>
      </c>
      <c r="P15" s="91">
        <f t="shared" si="0"/>
        <v>8.1447963800904979E-2</v>
      </c>
      <c r="Q15" s="92">
        <f>SUM(O13:O15)</f>
        <v>54</v>
      </c>
      <c r="R15" s="93">
        <f>Q15/$O$31</f>
        <v>8.1447963800904979E-2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SUMIF('Vella Cuschieri J. (Ghawdex)'!$D$23:$D$43,A16,'Vella Cuschieri J.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>SUM(B16:N16)</f>
        <v>0</v>
      </c>
      <c r="P16" s="79">
        <f t="shared" si="0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SUMIF('Vella Cuschieri J. (Ghawdex)'!$D$23:$D$43,A17,'Vella Cuschieri J.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>SUM(B17:N17)</f>
        <v>0</v>
      </c>
      <c r="P17" s="85">
        <f t="shared" si="0"/>
        <v>0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SUMIF('Vella Cuschieri J. (Ghawdex)'!$D$23:$D$43,A18,'Vella Cuschieri J.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>SUM(B18:N18)</f>
        <v>0</v>
      </c>
      <c r="P18" s="85">
        <f t="shared" si="0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SUMIF('Vella Cuschieri J. (Ghawdex)'!$D$23:$D$43,A19,'Vella Cuschieri J. (Ghawdex)'!$S$23:$S$43)</f>
        <v>0</v>
      </c>
      <c r="D19" s="83">
        <f>SUMIF('Mifsud J (Ghawdex)'!$D$23:$D$43,A19,'Mifsud J (Ghawdex)'!$S$23:$S$43)</f>
        <v>2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>SUM(B19:N19)</f>
        <v>2</v>
      </c>
      <c r="P19" s="85">
        <f t="shared" si="0"/>
        <v>3.0165912518853697E-3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SUMIF('Vella Cuschieri J. (Ghawdex)'!$D$23:$D$43,A20,'Vella Cuschieri J.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>SUM(B20:N20)</f>
        <v>2</v>
      </c>
      <c r="P20" s="91">
        <f t="shared" si="0"/>
        <v>3.0165912518853697E-3</v>
      </c>
      <c r="Q20" s="92">
        <f>SUM(O16:O20)</f>
        <v>4</v>
      </c>
      <c r="R20" s="93">
        <f>Q20/$O$31</f>
        <v>6.0331825037707393E-3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SUMIF('Vella Cuschieri J. (Ghawdex)'!$D$23:$D$43,A21,'Vella Cuschieri J. (Ghawdex)'!$S$23:$S$43)</f>
        <v>0</v>
      </c>
      <c r="D21" s="77">
        <f>SUMIF('Mifsud J (Ghawdex)'!$D$23:$D$43,A21,'Mifsud J (Ghawdex)'!$S$23:$S$43)</f>
        <v>14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>SUM(B21:N21)</f>
        <v>14</v>
      </c>
      <c r="P21" s="79">
        <f t="shared" si="0"/>
        <v>2.1116138763197588E-2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SUMIF('Vella Cuschieri J. (Ghawdex)'!$D$23:$D$43,A22,'Vella Cuschieri J. (Ghawdex)'!$S$23:$S$43)</f>
        <v>0</v>
      </c>
      <c r="D22" s="89">
        <f>SUMIF('Mifsud J (Ghawdex)'!$D$23:$D$43,A22,'Mifsud J (Ghawdex)'!$S$23:$S$43)</f>
        <v>0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>SUM(B22:N22)</f>
        <v>0</v>
      </c>
      <c r="P22" s="91">
        <f t="shared" si="0"/>
        <v>0</v>
      </c>
      <c r="Q22" s="92">
        <f>SUM(O21:O22)</f>
        <v>14</v>
      </c>
      <c r="R22" s="93">
        <f t="shared" ref="R22:R30" si="1">Q22/$O$31</f>
        <v>2.1116138763197588E-2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SUMIF('Vella Cuschieri J. (Ghawdex)'!$D$23:$D$43,A23,'Vella Cuschieri J. (Ghawdex)'!$S$23:$S$43)</f>
        <v>0</v>
      </c>
      <c r="D23" s="77">
        <f>SUMIF('Mifsud J (Ghawdex)'!$D$23:$D$43,A23,'Mifsud J (Ghawdex)'!$S$23:$S$43)</f>
        <v>143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>SUM(B23:N23)</f>
        <v>143</v>
      </c>
      <c r="P23" s="94">
        <f t="shared" si="0"/>
        <v>0.21568627450980393</v>
      </c>
      <c r="Q23" s="95">
        <f t="shared" ref="Q23:Q30" si="2">SUM(O23)</f>
        <v>143</v>
      </c>
      <c r="R23" s="96">
        <f t="shared" si="1"/>
        <v>0.21568627450980393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SUMIF('Vella Cuschieri J. (Ghawdex)'!$D$23:$D$43,A24,'Vella Cuschieri J.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>SUM(B24:N24)</f>
        <v>0</v>
      </c>
      <c r="P24" s="94">
        <f t="shared" si="0"/>
        <v>0</v>
      </c>
      <c r="Q24" s="95">
        <f t="shared" si="2"/>
        <v>0</v>
      </c>
      <c r="R24" s="96">
        <f t="shared" si="1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SUMIF('Vella Cuschieri J. (Ghawdex)'!$D$23:$D$43,A25,'Vella Cuschieri J.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>SUM(B25:N25)</f>
        <v>0</v>
      </c>
      <c r="P25" s="94">
        <f t="shared" si="0"/>
        <v>0</v>
      </c>
      <c r="Q25" s="95">
        <f t="shared" si="2"/>
        <v>0</v>
      </c>
      <c r="R25" s="96">
        <f t="shared" si="1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SUMIF('Vella Cuschieri J. (Ghawdex)'!$D$23:$D$43,A26,'Vella Cuschieri J.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>SUM(B26:N26)</f>
        <v>0</v>
      </c>
      <c r="P26" s="94">
        <f>O26/$O$31</f>
        <v>0</v>
      </c>
      <c r="Q26" s="95">
        <f t="shared" si="2"/>
        <v>0</v>
      </c>
      <c r="R26" s="96">
        <f t="shared" si="1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SUMIF('Vella Cuschieri J. (Ghawdex)'!$D$23:$D$43,A27,'Vella Cuschieri J.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>SUM(B27:N27)</f>
        <v>0</v>
      </c>
      <c r="P27" s="94">
        <f>O27/$O$31</f>
        <v>0</v>
      </c>
      <c r="Q27" s="95">
        <f t="shared" si="2"/>
        <v>0</v>
      </c>
      <c r="R27" s="96">
        <f t="shared" si="1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SUMIF('Vella Cuschieri J. (Ghawdex)'!$D$23:$D$43,A28,'Vella Cuschieri J.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>SUM(B28:N28)</f>
        <v>0</v>
      </c>
      <c r="P28" s="94">
        <f>O28/$O$31</f>
        <v>0</v>
      </c>
      <c r="Q28" s="95">
        <f t="shared" si="2"/>
        <v>0</v>
      </c>
      <c r="R28" s="96">
        <f t="shared" si="1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SUMIF('Vella Cuschieri J. (Ghawdex)'!$D$23:$D$43,A29,'Vella Cuschieri J.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>SUM(B29:N29)</f>
        <v>0</v>
      </c>
      <c r="P29" s="94">
        <f>O29/$O$31</f>
        <v>0</v>
      </c>
      <c r="Q29" s="95">
        <f t="shared" si="2"/>
        <v>0</v>
      </c>
      <c r="R29" s="96">
        <f t="shared" si="1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SUMIF('Vella Cuschieri J. (Ghawdex)'!$D$23:$D$43,A30,'Vella Cuschieri J. (Ghawdex)'!$S$23:$S$43)</f>
        <v>0</v>
      </c>
      <c r="D30" s="77">
        <f>SUMIF('Mifsud J (Ghawdex)'!$D$23:$D$43,A30,'Mifsud J (Ghawdex)'!$S$23:$S$43)</f>
        <v>9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>SUM(B30:N30)</f>
        <v>9</v>
      </c>
      <c r="P30" s="94">
        <f>O30/$O$31</f>
        <v>1.3574660633484163E-2</v>
      </c>
      <c r="Q30" s="95">
        <f t="shared" si="2"/>
        <v>9</v>
      </c>
      <c r="R30" s="96">
        <f t="shared" si="1"/>
        <v>1.3574660633484163E-2</v>
      </c>
    </row>
    <row r="31" spans="1:18" ht="13.5" customHeight="1" thickBot="1" x14ac:dyDescent="0.3">
      <c r="A31" s="97" t="s">
        <v>15</v>
      </c>
      <c r="B31" s="98">
        <f t="shared" ref="B31:G31" si="3">SUM(B10:B30)</f>
        <v>262</v>
      </c>
      <c r="C31" s="98">
        <f t="shared" si="3"/>
        <v>34</v>
      </c>
      <c r="D31" s="98">
        <f t="shared" si="3"/>
        <v>274</v>
      </c>
      <c r="E31" s="98">
        <f t="shared" si="3"/>
        <v>1</v>
      </c>
      <c r="F31" s="98">
        <f t="shared" si="3"/>
        <v>6</v>
      </c>
      <c r="G31" s="98">
        <f t="shared" si="3"/>
        <v>84</v>
      </c>
      <c r="H31" s="98">
        <f t="shared" ref="H31:N31" si="4">SUM(H10:H26)</f>
        <v>2</v>
      </c>
      <c r="I31" s="98">
        <f t="shared" si="4"/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113">
        <f>SUM(O10:O30)</f>
        <v>663</v>
      </c>
      <c r="P31" s="9"/>
      <c r="Q31" s="8"/>
      <c r="R31" s="10"/>
    </row>
    <row r="32" spans="1:18" ht="13.5" customHeight="1" thickBot="1" x14ac:dyDescent="0.3">
      <c r="B32" s="111">
        <f>B31/O31</f>
        <v>0.39517345399698339</v>
      </c>
      <c r="C32" s="112">
        <f>C31/O31</f>
        <v>5.128205128205128E-2</v>
      </c>
      <c r="D32" s="112">
        <f>D31/O31</f>
        <v>0.4132730015082956</v>
      </c>
      <c r="E32" s="112">
        <f>E31/O31</f>
        <v>1.5082956259426848E-3</v>
      </c>
      <c r="F32" s="112">
        <f>F31/O31</f>
        <v>9.0497737556561094E-3</v>
      </c>
      <c r="G32" s="112">
        <f>G31/O31</f>
        <v>0.12669683257918551</v>
      </c>
      <c r="H32" s="161">
        <f>H31/O31</f>
        <v>3.0165912518853697E-3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2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abSelected="1" topLeftCell="A2" workbookViewId="0">
      <selection activeCell="M27" sqref="M27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0" t="s">
        <v>11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12" customHeight="1" x14ac:dyDescent="0.2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2:22" ht="12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t="4.5" customHeight="1" x14ac:dyDescent="0.25"/>
    <row r="9" spans="2:22" ht="12" hidden="1" customHeight="1" x14ac:dyDescent="0.25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Settembru 2018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1" t="s">
        <v>54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6.75" hidden="1" customHeight="1" x14ac:dyDescent="0.25"/>
    <row r="15" spans="2:22" ht="10.5" customHeight="1" x14ac:dyDescent="0.25">
      <c r="B15" s="173" t="s">
        <v>49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69" t="s">
        <v>10</v>
      </c>
      <c r="D51" s="169"/>
      <c r="E51" s="169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opLeftCell="A22" workbookViewId="0">
      <selection activeCell="G25" sqref="G25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13.95" customHeight="1" x14ac:dyDescent="0.25"/>
    <row r="4" spans="2:22" ht="15.75" customHeight="1" x14ac:dyDescent="0.3">
      <c r="B4" s="170" t="s">
        <v>38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Settembru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7</v>
      </c>
      <c r="H24" s="120"/>
      <c r="I24" s="123">
        <v>0</v>
      </c>
      <c r="J24" s="120"/>
      <c r="K24" s="123"/>
      <c r="L24" s="120"/>
      <c r="M24" s="123"/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7</v>
      </c>
      <c r="T24" s="120"/>
      <c r="U24" s="123"/>
      <c r="V24" s="120"/>
      <c r="W24" s="122">
        <f>IF(ISNUMBER(S24),S24,0)-IF(ISNUMBER(U24),U24,0)</f>
        <v>7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265</v>
      </c>
      <c r="H25" s="120"/>
      <c r="I25" s="123">
        <v>2</v>
      </c>
      <c r="J25" s="120"/>
      <c r="K25" s="123"/>
      <c r="L25" s="120"/>
      <c r="M25" s="123">
        <v>11</v>
      </c>
      <c r="N25" s="120"/>
      <c r="O25" s="123"/>
      <c r="P25" s="120"/>
      <c r="Q25" s="123">
        <v>1</v>
      </c>
      <c r="R25" s="120"/>
      <c r="S25" s="122">
        <f>IF(ISNUMBER(G25),G25,0)+IF(ISNUMBER(I25),I25,0)-IF(ISNUMBER(M25),M25,0)+IF(ISNUMBER(O25),O25,0)-IF(ISNUMBER(Q25),Q25,0)+IF(ISNUMBER(K25),K25,0)</f>
        <v>255</v>
      </c>
      <c r="T25" s="120"/>
      <c r="U25" s="123"/>
      <c r="V25" s="120"/>
      <c r="W25" s="122">
        <f>IF(ISNUMBER(S25),S25,0)-IF(ISNUMBER(U25),U25,0)</f>
        <v>255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272</v>
      </c>
      <c r="H45" s="122"/>
      <c r="I45" s="124">
        <f>SUM(I22:I43)</f>
        <v>2</v>
      </c>
      <c r="J45" s="122"/>
      <c r="K45" s="124">
        <f>SUM(K23:K43)</f>
        <v>0</v>
      </c>
      <c r="L45" s="122"/>
      <c r="M45" s="124">
        <f>SUM(M22:M43)</f>
        <v>11</v>
      </c>
      <c r="N45" s="122"/>
      <c r="O45" s="124">
        <f>SUM(O22:O43)</f>
        <v>0</v>
      </c>
      <c r="P45" s="122"/>
      <c r="Q45" s="124">
        <f>SUM(Q22:Q43)</f>
        <v>1</v>
      </c>
      <c r="R45" s="122"/>
      <c r="S45" s="124">
        <f>SUM(S22:S43)</f>
        <v>262</v>
      </c>
      <c r="T45" s="122"/>
      <c r="U45" s="124">
        <f>SUM(U22:U43)</f>
        <v>0</v>
      </c>
      <c r="V45" s="122"/>
      <c r="W45" s="124">
        <f>SUM(W22:W43)</f>
        <v>262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7"/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M53" s="5"/>
      <c r="N53" s="28" t="s">
        <v>35</v>
      </c>
      <c r="Q53" s="176" t="s">
        <v>162</v>
      </c>
      <c r="R53" s="169"/>
      <c r="S53" s="169"/>
      <c r="T53" s="169"/>
      <c r="U53" s="169"/>
      <c r="V53" s="169"/>
      <c r="W53" s="169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A16" workbookViewId="0">
      <selection activeCell="W26" sqref="W26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130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131</v>
      </c>
      <c r="C9" s="12"/>
      <c r="D9" s="12"/>
      <c r="E9" s="12"/>
      <c r="H9" s="127" t="str">
        <f>Kriminal!$H$6</f>
        <v>Settembru 2018</v>
      </c>
      <c r="I9" s="127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>
        <v>3</v>
      </c>
      <c r="J23" s="5"/>
      <c r="K23" s="38"/>
      <c r="L23" s="5"/>
      <c r="M23" s="38">
        <v>3</v>
      </c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2</v>
      </c>
      <c r="H24" s="5"/>
      <c r="I24" s="39">
        <v>2</v>
      </c>
      <c r="J24" s="5"/>
      <c r="K24" s="39">
        <v>0</v>
      </c>
      <c r="L24" s="5"/>
      <c r="M24" s="39"/>
      <c r="N24" s="148"/>
      <c r="O24" s="39"/>
      <c r="P24" s="5"/>
      <c r="Q24" s="39">
        <v>2</v>
      </c>
      <c r="R24" s="5"/>
      <c r="S24" s="43">
        <f t="shared" si="0"/>
        <v>2</v>
      </c>
      <c r="T24" s="5"/>
      <c r="U24" s="39">
        <v>0</v>
      </c>
      <c r="V24" s="5"/>
      <c r="W24" s="43">
        <v>2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3">
        <v>30</v>
      </c>
      <c r="H25" s="5"/>
      <c r="I25" s="39">
        <v>1</v>
      </c>
      <c r="J25" s="5"/>
      <c r="K25" s="39">
        <v>0</v>
      </c>
      <c r="L25" s="5"/>
      <c r="M25" s="39">
        <v>1</v>
      </c>
      <c r="N25" s="5"/>
      <c r="O25" s="39">
        <v>1</v>
      </c>
      <c r="P25" s="5"/>
      <c r="Q25" s="39"/>
      <c r="R25" s="5"/>
      <c r="S25" s="43">
        <f t="shared" si="0"/>
        <v>31</v>
      </c>
      <c r="T25" s="5"/>
      <c r="U25" s="39"/>
      <c r="V25" s="5"/>
      <c r="W25" s="43">
        <f t="shared" ref="W25:W43" si="1">IF(ISNUMBER(S25),S25,0)-IF(ISNUMBER(U25),U25,0)</f>
        <v>31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33</v>
      </c>
      <c r="H45" s="43"/>
      <c r="I45" s="44">
        <f>SUM(I22:I43)</f>
        <v>6</v>
      </c>
      <c r="J45" s="43"/>
      <c r="K45" s="44">
        <f>SUM(K23:K43)</f>
        <v>0</v>
      </c>
      <c r="L45" s="43"/>
      <c r="M45" s="44">
        <f>SUM(M22:M43)</f>
        <v>4</v>
      </c>
      <c r="N45" s="43"/>
      <c r="O45" s="44">
        <f>SUM(O22:O43)</f>
        <v>1</v>
      </c>
      <c r="P45" s="43"/>
      <c r="Q45" s="44">
        <f>SUM(Q22:Q43)</f>
        <v>2</v>
      </c>
      <c r="R45" s="43"/>
      <c r="S45" s="44">
        <f>SUM(S22:S43)</f>
        <v>34</v>
      </c>
      <c r="T45" s="43"/>
      <c r="U45" s="44">
        <f>SUM(U22:U43)</f>
        <v>0</v>
      </c>
      <c r="V45" s="43"/>
      <c r="W45" s="44">
        <f>SUM(W22:W43)</f>
        <v>34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7"/>
      <c r="D52" s="177"/>
      <c r="E52" s="177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K53" s="147"/>
      <c r="M53" s="5"/>
      <c r="N53" s="28" t="s">
        <v>35</v>
      </c>
      <c r="Q53" s="29"/>
      <c r="S53" s="156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2:22" ht="6.75" hidden="1" customHeight="1" x14ac:dyDescent="0.25"/>
    <row r="13" spans="2:22" ht="10.5" customHeight="1" x14ac:dyDescent="0.25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26" workbookViewId="0">
      <selection activeCell="B53" sqref="B53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5" ht="6" customHeight="1" x14ac:dyDescent="0.25"/>
    <row r="4" spans="2:25" ht="15.75" customHeight="1" x14ac:dyDescent="0.3">
      <c r="B4" s="180" t="s">
        <v>133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5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5" ht="4.5" customHeight="1" x14ac:dyDescent="0.25"/>
    <row r="7" spans="2:25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5" hidden="1" x14ac:dyDescent="0.25"/>
    <row r="9" spans="2:25" s="156" customFormat="1" ht="15.6" x14ac:dyDescent="0.3">
      <c r="B9" s="12" t="s">
        <v>39</v>
      </c>
      <c r="C9" s="12"/>
      <c r="D9" s="12"/>
      <c r="E9" s="12"/>
      <c r="G9" s="159"/>
      <c r="H9" s="13" t="str">
        <f>Kriminal!H6</f>
        <v>Settembru 2018</v>
      </c>
      <c r="I9" s="159"/>
      <c r="L9" s="159"/>
      <c r="M9" s="159"/>
      <c r="P9" s="159"/>
      <c r="Q9" s="159"/>
    </row>
    <row r="10" spans="2:25" ht="3.75" customHeight="1" x14ac:dyDescent="0.25"/>
    <row r="11" spans="2:25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5" ht="6.75" hidden="1" customHeight="1" x14ac:dyDescent="0.25"/>
    <row r="13" spans="2:25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75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13</v>
      </c>
      <c r="H23" s="5"/>
      <c r="I23" s="38"/>
      <c r="J23" s="5"/>
      <c r="K23" s="38"/>
      <c r="L23" s="5"/>
      <c r="M23" s="38"/>
      <c r="N23" s="5"/>
      <c r="O23" s="38"/>
      <c r="P23" s="5"/>
      <c r="Q23" s="151"/>
      <c r="R23" s="5"/>
      <c r="S23" s="43">
        <f t="shared" ref="S23:S43" si="0">IF(ISNUMBER(G23),G23,0)+IF(ISNUMBER(I23),I23,0)-IF(ISNUMBER(M23),M23,0)+IF(ISNUMBER(O23),O23,0)-IF(ISNUMBER(Q23),Q23,0)+IF(ISNUMBER(K23),K23,0)</f>
        <v>13</v>
      </c>
      <c r="T23" s="5"/>
      <c r="U23" s="154">
        <v>0</v>
      </c>
      <c r="V23" s="5"/>
      <c r="W23" s="43">
        <f t="shared" ref="W23:W43" si="1">IF(ISNUMBER(S23),S23,0)-IF(ISNUMBER(U23),U23,0)</f>
        <v>13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37</v>
      </c>
      <c r="H24" s="5"/>
      <c r="I24" s="39">
        <v>5</v>
      </c>
      <c r="J24" s="5"/>
      <c r="K24" s="39"/>
      <c r="L24" s="5"/>
      <c r="M24" s="39">
        <v>5</v>
      </c>
      <c r="N24" s="5"/>
      <c r="O24" s="39"/>
      <c r="P24" s="5"/>
      <c r="Q24" s="131"/>
      <c r="R24" s="5"/>
      <c r="S24" s="43">
        <f t="shared" si="0"/>
        <v>37</v>
      </c>
      <c r="T24" s="5"/>
      <c r="U24" s="155">
        <v>2</v>
      </c>
      <c r="V24" s="5"/>
      <c r="W24" s="43">
        <f t="shared" si="1"/>
        <v>35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52</v>
      </c>
      <c r="H28" s="5"/>
      <c r="I28" s="39">
        <v>2</v>
      </c>
      <c r="J28" s="5"/>
      <c r="K28" s="39"/>
      <c r="L28" s="5"/>
      <c r="M28" s="39"/>
      <c r="N28" s="5"/>
      <c r="O28" s="131"/>
      <c r="P28" s="5"/>
      <c r="Q28" s="39"/>
      <c r="R28" s="5"/>
      <c r="S28" s="43">
        <f t="shared" si="0"/>
        <v>54</v>
      </c>
      <c r="T28" s="5"/>
      <c r="U28" s="139">
        <v>0</v>
      </c>
      <c r="V28" s="5"/>
      <c r="W28" s="43">
        <f t="shared" si="1"/>
        <v>54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 t="s">
        <v>148</v>
      </c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>
        <v>2</v>
      </c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2</v>
      </c>
      <c r="T32" s="5"/>
      <c r="U32" s="139">
        <v>0</v>
      </c>
      <c r="V32" s="5"/>
      <c r="W32" s="43">
        <f t="shared" si="1"/>
        <v>2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4</v>
      </c>
      <c r="H34" s="5"/>
      <c r="I34" s="39">
        <v>10</v>
      </c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14</v>
      </c>
      <c r="T34" s="5"/>
      <c r="U34" s="139">
        <v>0</v>
      </c>
      <c r="V34" s="5"/>
      <c r="W34" s="43">
        <f t="shared" si="1"/>
        <v>14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155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9">
        <v>0</v>
      </c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103</v>
      </c>
      <c r="H36" s="5"/>
      <c r="I36" s="39">
        <v>39</v>
      </c>
      <c r="J36" s="5"/>
      <c r="K36" s="39">
        <v>1</v>
      </c>
      <c r="L36" s="5"/>
      <c r="M36" s="39"/>
      <c r="N36" s="5"/>
      <c r="O36" s="39"/>
      <c r="P36" s="5"/>
      <c r="Q36" s="39"/>
      <c r="R36" s="5"/>
      <c r="S36" s="43">
        <f t="shared" si="0"/>
        <v>143</v>
      </c>
      <c r="T36" s="5"/>
      <c r="U36" s="139">
        <v>0</v>
      </c>
      <c r="V36" s="5"/>
      <c r="W36" s="43">
        <f t="shared" si="1"/>
        <v>143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9</v>
      </c>
      <c r="H43" s="5"/>
      <c r="I43" s="39"/>
      <c r="J43" s="5"/>
      <c r="K43" s="39">
        <v>0</v>
      </c>
      <c r="L43" s="5"/>
      <c r="M43" s="39"/>
      <c r="N43" s="5"/>
      <c r="O43" s="39">
        <v>0</v>
      </c>
      <c r="P43" s="5"/>
      <c r="Q43" s="39"/>
      <c r="R43" s="5"/>
      <c r="S43" s="43">
        <f t="shared" si="0"/>
        <v>9</v>
      </c>
      <c r="T43" s="5"/>
      <c r="U43" s="131"/>
      <c r="V43" s="5"/>
      <c r="W43" s="43">
        <f t="shared" si="1"/>
        <v>9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220</v>
      </c>
      <c r="H45" s="44">
        <f t="shared" ref="H45:W45" si="2">SUM(H23:H43)</f>
        <v>0</v>
      </c>
      <c r="I45" s="44">
        <f t="shared" si="2"/>
        <v>58</v>
      </c>
      <c r="J45" s="44">
        <f t="shared" si="2"/>
        <v>0</v>
      </c>
      <c r="K45" s="44">
        <f t="shared" si="2"/>
        <v>1</v>
      </c>
      <c r="L45" s="44">
        <f t="shared" si="2"/>
        <v>0</v>
      </c>
      <c r="M45" s="44">
        <f t="shared" si="2"/>
        <v>5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274</v>
      </c>
      <c r="T45" s="44">
        <f t="shared" si="2"/>
        <v>0</v>
      </c>
      <c r="U45" s="44">
        <f t="shared" si="2"/>
        <v>2</v>
      </c>
      <c r="V45" s="44">
        <f t="shared" si="2"/>
        <v>0</v>
      </c>
      <c r="W45" s="44">
        <f t="shared" si="2"/>
        <v>272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40" t="s">
        <v>137</v>
      </c>
      <c r="E49" s="140"/>
      <c r="F49" s="141"/>
      <c r="G49" s="142">
        <v>0</v>
      </c>
      <c r="H49" s="143"/>
      <c r="I49" s="142">
        <v>0</v>
      </c>
      <c r="J49" s="143"/>
      <c r="K49" s="142"/>
      <c r="L49" s="143"/>
      <c r="M49" s="142"/>
      <c r="N49" s="143"/>
      <c r="O49" s="142"/>
      <c r="P49" s="143"/>
      <c r="Q49" s="142"/>
      <c r="R49" s="141"/>
      <c r="S49" s="144"/>
      <c r="T49" s="141"/>
      <c r="U49" s="145"/>
      <c r="V49" s="141"/>
      <c r="W49" s="144">
        <f>IF(ISNUMBER(S49),S49,0)-IF(ISNUMBER(U49),U49,0)</f>
        <v>0</v>
      </c>
      <c r="X49" s="26"/>
    </row>
    <row r="50" spans="2:24" x14ac:dyDescent="0.25">
      <c r="C50" s="11" t="s">
        <v>25</v>
      </c>
    </row>
    <row r="51" spans="2:24" x14ac:dyDescent="0.25">
      <c r="N51" s="28" t="s">
        <v>36</v>
      </c>
      <c r="Q51" s="29"/>
    </row>
    <row r="52" spans="2:24" x14ac:dyDescent="0.25">
      <c r="B52" s="157" t="s">
        <v>161</v>
      </c>
      <c r="C52" s="152"/>
      <c r="D52" s="158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2018-11-25T23:00:00+00:00</PublishedDate>
    <Country xmlns="d65012b4-6e05-4ad6-ae62-b5667f81ba92">Gozo</Country>
    <Month xmlns="d65012b4-6e05-4ad6-ae62-b5667f81ba92">September</Month>
    <Year xmlns="d65012b4-6e05-4ad6-ae62-b5667f81ba92">2018</Year>
  </documentManagement>
</p:properties>
</file>

<file path=customXml/itemProps1.xml><?xml version="1.0" encoding="utf-8"?>
<ds:datastoreItem xmlns:ds="http://schemas.openxmlformats.org/officeDocument/2006/customXml" ds:itemID="{85F70006-4477-4B1D-A023-8C16ABFDD28F}"/>
</file>

<file path=customXml/itemProps2.xml><?xml version="1.0" encoding="utf-8"?>
<ds:datastoreItem xmlns:ds="http://schemas.openxmlformats.org/officeDocument/2006/customXml" ds:itemID="{C5C87B48-B75B-407F-B559-06248FDB8B64}"/>
</file>

<file path=customXml/itemProps3.xml><?xml version="1.0" encoding="utf-8"?>
<ds:datastoreItem xmlns:ds="http://schemas.openxmlformats.org/officeDocument/2006/customXml" ds:itemID="{BE77B47C-6958-4841-AEE6-E62243EFD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mizza002</cp:lastModifiedBy>
  <cp:lastPrinted>2018-10-03T06:59:07Z</cp:lastPrinted>
  <dcterms:created xsi:type="dcterms:W3CDTF">2001-09-20T13:22:09Z</dcterms:created>
  <dcterms:modified xsi:type="dcterms:W3CDTF">2018-10-24T08:31:09Z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