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85B65E23-1B4E-4B0F-8A36-355C48583912}" xr6:coauthVersionLast="45" xr6:coauthVersionMax="47" xr10:uidLastSave="{00000000-0000-0000-0000-000000000000}"/>
  <bookViews>
    <workbookView xWindow="3330" yWindow="3330" windowWidth="21600" windowHeight="11385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3" i="31" l="1"/>
  <c r="S42" i="31"/>
  <c r="S41" i="31"/>
  <c r="S40" i="31"/>
  <c r="S39" i="31"/>
  <c r="S38" i="31"/>
  <c r="W38" i="31" s="1"/>
  <c r="S37" i="31"/>
  <c r="W37" i="31" s="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S30" i="31"/>
  <c r="S29" i="31"/>
  <c r="S28" i="31"/>
  <c r="S27" i="31"/>
  <c r="S26" i="31"/>
  <c r="S25" i="31"/>
  <c r="W25" i="31" s="1"/>
  <c r="S24" i="31"/>
  <c r="W24" i="31" s="1"/>
  <c r="S23" i="31"/>
  <c r="W23" i="31" s="1"/>
  <c r="W39" i="31"/>
  <c r="W31" i="31"/>
  <c r="W30" i="31"/>
  <c r="W29" i="31"/>
  <c r="W28" i="31"/>
  <c r="W27" i="31"/>
  <c r="W26" i="31"/>
  <c r="I9" i="31" l="1"/>
  <c r="H9" i="27" s="1"/>
  <c r="W43" i="31" l="1"/>
  <c r="W42" i="31"/>
  <c r="W41" i="31"/>
  <c r="W40" i="3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<sst xmlns="http://schemas.openxmlformats.org/spreadsheetml/2006/main" count="609" uniqueCount="167">
  <si>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</si>
  <si>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</si>
  <si>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</si>
  <si>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</si>
  <si>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</si>
  <si>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</si>
  <si>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</si>
  <si>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</si>
  <si>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</si>
  <si>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</si>
  <si>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</si>
  <si>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</si>
  <si>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</si>
  <si>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</si>
  <si>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</si>
  <si>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</si>
  <si>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</si>
  <si>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</si>
  <si>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</si>
  <si>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</si>
  <si>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</si>
  <si>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</si>
  <si>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</si>
  <si>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</si>
  <si>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</si>
  <si>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</si>
  <si>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</si>
  <si>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</si>
  <si>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</si>
  <si>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</si>
  <si>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</si>
  <si>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</si>
  <si>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</si>
  <si>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</si>
  <si>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</si>
  <si>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</si>
  <si>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</si>
  <si>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</si>
  <si>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</si>
  <si>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</si>
  <si>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</si>
  <si>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</si>
  <si>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</si>
  <si>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</si>
  <si>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</si>
  <si>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</si>
  <si>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</si>
  <si>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</si>
  <si>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</si>
  <si>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</si>
  <si>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</si>
  <si>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</si>
  <si>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</si>
  <si>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</si>
  <si>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</si>
  <si>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</si>
  <si>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</si>
  <si>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</si>
  <si>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</si>
  <si>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</si>
  <si>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</si>
  <si>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</si>
  <si>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</si>
  <si>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</si>
  <si>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</si>
  <si>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</si>
  <si>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</si>
  <si>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</si>
  <si>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</si>
  <si>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</si>
  <si>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</si>
  <si>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</si>
  <si>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</si>
  <si>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</si>
  <si>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</si>
  <si>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</si>
  <si>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</si>
  <si>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</si>
  <si>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</si>
  <si>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</si>
  <si>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</si>
  <si>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</si>
  <si>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</si>
  <si>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</si>
  <si>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</si>
  <si>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</si>
  <si>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</si>
  <si>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</si>
  <si>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</si>
  <si>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</si>
  <si>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</si>
  <si>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</si>
  <si>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</si>
  <si>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</si>
  <si>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</si>
  <si>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</si>
  <si>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</si>
  <si>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</si>
  <si>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</si>
  <si>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</si>
  <si>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</si>
  <si>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</si>
  <si>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</si>
  <si>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</si>
  <si>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</si>
  <si>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</si>
  <si>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</si>
  <si>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</si>
  <si>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</si>
  <si>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</si>
  <si>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</si>
  <si>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</si>
  <si>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</si>
  <si>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</si>
  <si>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</si>
  <si>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</si>
  <si>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</si>
  <si>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</si>
  <si>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</si>
  <si>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</si>
  <si>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</si>
  <si>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</si>
  <si>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</si>
  <si>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</si>
  <si>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</si>
  <si>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</si>
  <si>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</si>
  <si>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</si>
  <si>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</si>
  <si>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</si>
  <si>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</si>
  <si>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</si>
  <si>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</si>
  <si>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</si>
  <si>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</si>
  <si>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</si>
  <si>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</si>
  <si>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</si>
  <si>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</si>
  <si>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</si>
  <si>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</si>
  <si>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</si>
  <si>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</si>
  <si>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</si>
  <si>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</si>
  <si>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</si>
  <si>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</si>
  <si>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</si>
  <si>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</si>
  <si>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</si>
  <si>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</si>
  <si>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</si>
  <si>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</si>
  <si>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</si>
  <si>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</si>
  <si>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</si>
  <si>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</si>
  <si>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</si>
  <si>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</si>
  <si>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</si>
  <si>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</si>
  <si>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</si>
  <si>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</si>
  <si>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</si>
  <si>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</si>
  <si>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</si>
  <si>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Ottubru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</si>
</sst>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/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165" fontId="0" fillId="0" borderId="0" xfId="0" applyNumberFormat="1"/>
    <xf numFmtId="165" fontId="2" fillId="0" borderId="0" xfId="0" applyNumberFormat="1" applyFont="1"/>
    <xf numFmtId="0" fontId="0" fillId="0" borderId="0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165" fontId="0" fillId="0" borderId="0" xfId="0" applyNumberFormat="1" applyBorder="1" applyProtection="1"/>
    <xf numFmtId="0" fontId="0" fillId="2" borderId="16" xfId="0" applyFill="1" applyBorder="1" applyProtection="1"/>
    <xf numFmtId="0" fontId="1" fillId="2" borderId="18" xfId="0" applyFont="1" applyFill="1" applyBorder="1" applyProtection="1">
      <protection locked="0"/>
    </xf>
    <xf numFmtId="0" fontId="19" fillId="2" borderId="18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9" fillId="2" borderId="16" xfId="0" applyFont="1" applyFill="1" applyBorder="1" applyProtection="1">
      <protection locked="0"/>
    </xf>
    <xf numFmtId="0" fontId="2" fillId="0" borderId="0" xfId="0" applyFont="1" applyBorder="1" applyProtection="1"/>
    <xf numFmtId="0" fontId="2" fillId="2" borderId="18" xfId="0" applyFont="1" applyFill="1" applyBorder="1" applyProtection="1">
      <protection locked="0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I6" sqref="I6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166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75"/>
      <c r="C9" s="175"/>
      <c r="D9" s="175"/>
      <c r="E9" s="175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75"/>
      <c r="C10" s="175"/>
      <c r="D10" s="175"/>
      <c r="E10" s="175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75" t="s">
        <v>142</v>
      </c>
      <c r="C12" s="175"/>
      <c r="D12" s="175"/>
      <c r="E12" s="17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75"/>
      <c r="C13" s="175"/>
      <c r="D13" s="175"/>
      <c r="E13" s="17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17</v>
      </c>
      <c r="H14" s="63">
        <f>'Grech S. (Ghawdex)'!I45</f>
        <v>1</v>
      </c>
      <c r="I14" s="106">
        <f>'Grech S. (Ghawdex)'!K45</f>
        <v>0</v>
      </c>
      <c r="J14" s="63">
        <f>'Grech S. (Ghawdex)'!M45</f>
        <v>0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18</v>
      </c>
      <c r="N14" s="63">
        <f>'Grech S. (Ghawdex)'!U45</f>
        <v>0</v>
      </c>
      <c r="O14" s="65">
        <f t="shared" ref="O14:O18" si="1">M14-N14</f>
        <v>18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74</v>
      </c>
      <c r="H15" s="63">
        <f>'Sultana B. (Ghawdex)'!I45</f>
        <v>8</v>
      </c>
      <c r="I15" s="63">
        <f>'Sultana B. (Ghawdex)'!K45</f>
        <v>0</v>
      </c>
      <c r="J15" s="63">
        <f>'Sultana B. (Ghawdex)'!M45</f>
        <v>2</v>
      </c>
      <c r="K15" s="63">
        <f>'Sultana B. (Ghawdex)'!O45</f>
        <v>0</v>
      </c>
      <c r="L15" s="63">
        <f>'Sultana B. (Ghawdex)'!Q45</f>
        <v>3</v>
      </c>
      <c r="M15" s="64">
        <f t="shared" si="0"/>
        <v>77</v>
      </c>
      <c r="N15" s="63">
        <f>'Sultana B. (Ghawdex)'!U45</f>
        <v>0</v>
      </c>
      <c r="O15" s="65">
        <f t="shared" si="1"/>
        <v>77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1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1</v>
      </c>
      <c r="N16" s="63">
        <f>'Frendo Dimech D. (Ghawdex)'!U45</f>
        <v>0</v>
      </c>
      <c r="O16" s="65">
        <f t="shared" si="1"/>
        <v>1</v>
      </c>
      <c r="Q16" t="s">
        <v>69</v>
      </c>
    </row>
    <row r="17" spans="1:17" ht="12" customHeight="1" x14ac:dyDescent="0.2">
      <c r="B17" s="46"/>
      <c r="C17" s="160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5">
        <f>'Vella M. (Ghawdex)'!Q41</f>
        <v>0</v>
      </c>
      <c r="M17" s="64">
        <f t="shared" si="0"/>
        <v>157</v>
      </c>
      <c r="N17" s="145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185</v>
      </c>
      <c r="H18" s="63">
        <f>'Mifsud J (Ghawdex)'!I45</f>
        <v>67</v>
      </c>
      <c r="I18" s="63">
        <f>'Mifsud J (Ghawdex)'!K45</f>
        <v>0</v>
      </c>
      <c r="J18" s="63">
        <f>'Mifsud J (Ghawdex)'!M45</f>
        <v>58</v>
      </c>
      <c r="K18" s="63">
        <f>'Mifsud J (Ghawdex)'!O45</f>
        <v>0</v>
      </c>
      <c r="L18" s="63">
        <f>'Mifsud J (Ghawdex)'!Q45</f>
        <v>0</v>
      </c>
      <c r="M18" s="64">
        <f t="shared" si="0"/>
        <v>194</v>
      </c>
      <c r="N18" s="63">
        <f>'Mifsud J (Ghawdex)'!U45</f>
        <v>3</v>
      </c>
      <c r="O18" s="65">
        <f t="shared" si="1"/>
        <v>191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0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436</v>
      </c>
      <c r="H21" s="69">
        <f t="shared" ref="H21:O21" si="2">SUM(H14:H20)</f>
        <v>76</v>
      </c>
      <c r="I21" s="69">
        <f t="shared" si="2"/>
        <v>0</v>
      </c>
      <c r="J21" s="69">
        <f t="shared" si="2"/>
        <v>60</v>
      </c>
      <c r="K21" s="69">
        <f t="shared" si="2"/>
        <v>0</v>
      </c>
      <c r="L21" s="69">
        <f t="shared" si="2"/>
        <v>3</v>
      </c>
      <c r="M21" s="69">
        <f t="shared" si="2"/>
        <v>449</v>
      </c>
      <c r="N21" s="69">
        <f t="shared" si="2"/>
        <v>3</v>
      </c>
      <c r="O21" s="69">
        <f t="shared" si="2"/>
        <v>446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155</v>
      </c>
    </row>
    <row r="73" spans="17:17" ht="12" customHeight="1" x14ac:dyDescent="0.2">
      <c r="Q73" s="116" t="s">
        <v>156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7" t="s">
        <v>39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3" t="s">
        <v>53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81" t="s">
        <v>10</v>
      </c>
      <c r="D53" s="181"/>
      <c r="E53" s="18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7" t="s">
        <v>39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2" ht="6" customHeight="1" x14ac:dyDescent="0.2"/>
    <row r="4" spans="2:22" ht="15.75" customHeight="1" x14ac:dyDescent="0.25">
      <c r="B4" s="182" t="s">
        <v>162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Ottubru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3" t="s">
        <v>53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si="0"/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95">
        <v>44440</v>
      </c>
      <c r="D52" s="196"/>
      <c r="E52" s="196"/>
      <c r="Q52" s="14"/>
      <c r="R52" s="14"/>
      <c r="S52" s="14"/>
      <c r="T52" s="14"/>
      <c r="U52" s="14"/>
      <c r="V52" s="14"/>
      <c r="W52" s="14"/>
    </row>
    <row r="53" spans="3:23" x14ac:dyDescent="0.2">
      <c r="C53" s="194"/>
      <c r="D53" s="181"/>
      <c r="E53" s="181"/>
      <c r="M53" s="5"/>
      <c r="N53" s="28" t="s">
        <v>35</v>
      </c>
      <c r="Q53" s="29"/>
      <c r="S53" s="148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AB22" sqref="AB22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7" t="s">
        <v>39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2" ht="6" customHeight="1" x14ac:dyDescent="0.2"/>
    <row r="4" spans="2:22" ht="15.75" customHeight="1" x14ac:dyDescent="0.25">
      <c r="B4" s="182" t="s">
        <v>117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s="148" customFormat="1" ht="15.75" x14ac:dyDescent="0.25">
      <c r="B9" s="12" t="s">
        <v>152</v>
      </c>
      <c r="C9" s="12"/>
      <c r="D9" s="12"/>
      <c r="E9" s="12"/>
    </row>
    <row r="10" spans="2:22" ht="3.75" customHeight="1" x14ac:dyDescent="0.2"/>
    <row r="11" spans="2:22" ht="106.7" customHeight="1" x14ac:dyDescent="0.2">
      <c r="B11" s="183" t="s">
        <v>53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6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93"/>
      <c r="D52" s="193"/>
      <c r="E52" s="193"/>
      <c r="Q52" s="14"/>
      <c r="R52" s="14"/>
      <c r="S52" s="14"/>
      <c r="T52" s="14"/>
      <c r="U52" s="14"/>
      <c r="V52" s="14"/>
      <c r="W52" s="14"/>
    </row>
    <row r="53" spans="3:23" x14ac:dyDescent="0.2">
      <c r="C53" s="181" t="s">
        <v>10</v>
      </c>
      <c r="D53" s="181"/>
      <c r="E53" s="181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I21" sqref="I2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7" t="s">
        <v>39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4" ht="6" customHeight="1" x14ac:dyDescent="0.2"/>
    <row r="4" spans="2:24" ht="15.75" customHeight="1" x14ac:dyDescent="0.25">
      <c r="B4" s="182" t="s">
        <v>138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4" ht="12" hidden="1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Ottubru 2021</v>
      </c>
      <c r="I7" s="127"/>
      <c r="L7" s="5"/>
      <c r="M7" s="5"/>
      <c r="P7" s="5"/>
      <c r="Q7" s="5"/>
    </row>
    <row r="8" spans="2:24" ht="106.7" customHeight="1" x14ac:dyDescent="0.2">
      <c r="B8" s="183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</row>
    <row r="9" spans="2:24" ht="6.75" hidden="1" customHeight="1" x14ac:dyDescent="0.2"/>
    <row r="10" spans="2:24" ht="10.5" customHeight="1" x14ac:dyDescent="0.2">
      <c r="B10" s="185" t="s">
        <v>48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8" t="s">
        <v>164</v>
      </c>
      <c r="R47" s="181"/>
      <c r="S47" s="181"/>
      <c r="T47" s="181"/>
      <c r="U47" s="181"/>
      <c r="V47" s="181"/>
      <c r="W47" s="181"/>
    </row>
    <row r="48" spans="2:24" x14ac:dyDescent="0.2">
      <c r="C48" s="141"/>
      <c r="D48" s="197"/>
      <c r="E48" s="198"/>
      <c r="T48" s="15" t="s">
        <v>8</v>
      </c>
    </row>
    <row r="49" spans="3:23" x14ac:dyDescent="0.2">
      <c r="C49" s="181"/>
      <c r="D49" s="181"/>
      <c r="E49" s="18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7" t="s">
        <v>39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4" ht="6" customHeight="1" x14ac:dyDescent="0.2"/>
    <row r="4" spans="2:24" ht="15.75" customHeight="1" x14ac:dyDescent="0.25">
      <c r="B4" s="182" t="s">
        <v>150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4" ht="12" hidden="1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Ottubru 2021</v>
      </c>
      <c r="I7" s="127"/>
      <c r="L7" s="5"/>
      <c r="M7" s="5"/>
      <c r="P7" s="5"/>
      <c r="Q7" s="5"/>
    </row>
    <row r="8" spans="2:24" ht="106.7" customHeight="1" x14ac:dyDescent="0.2">
      <c r="B8" s="183" t="s">
        <v>53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</row>
    <row r="9" spans="2:24" ht="6.75" hidden="1" customHeight="1" x14ac:dyDescent="0.2"/>
    <row r="10" spans="2:24" ht="10.5" customHeight="1" x14ac:dyDescent="0.2">
      <c r="B10" s="185" t="s">
        <v>48</v>
      </c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1"/>
      <c r="D48" s="197"/>
      <c r="E48" s="198"/>
      <c r="T48" s="15" t="s">
        <v>8</v>
      </c>
    </row>
    <row r="49" spans="3:23" x14ac:dyDescent="0.2">
      <c r="C49" s="181"/>
      <c r="D49" s="181"/>
      <c r="E49" s="18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6" t="s">
        <v>46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0" ht="12.95" customHeight="1" x14ac:dyDescent="0.2">
      <c r="A4" s="178" t="s">
        <v>143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0" s="47" customFormat="1" ht="15" customHeight="1" x14ac:dyDescent="0.2">
      <c r="A5" s="179" t="s">
        <v>144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0" ht="15" customHeight="1" x14ac:dyDescent="0.2">
      <c r="A6" s="180" t="str">
        <f>CONCATENATE(Kriminal!G6, " ", Kriminal!H6)</f>
        <v>Statistika għal Ottubru 2021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1" t="s">
        <v>157</v>
      </c>
      <c r="D9" s="144" t="s">
        <v>158</v>
      </c>
      <c r="E9" s="144" t="s">
        <v>136</v>
      </c>
      <c r="F9" s="70" t="s">
        <v>135</v>
      </c>
      <c r="G9" s="70" t="s">
        <v>139</v>
      </c>
      <c r="H9" s="144" t="s">
        <v>159</v>
      </c>
      <c r="I9" s="144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3</v>
      </c>
      <c r="E11" s="82">
        <f>SUMIF('Mifsud J (Ghawdex)'!$D$23:$D$43,B11,'Mifsud J (Ghawdex)'!$I$23:$I$43)</f>
        <v>6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9</v>
      </c>
      <c r="Q11" s="84">
        <f t="shared" si="1"/>
        <v>0.11842105263157894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1</v>
      </c>
      <c r="D12" s="88">
        <f>SUMIF('Sultana B. (Ghawdex)'!$D$23:$D$43,B12,'Sultana B. (Ghawdex)'!$I$23:$I$43)</f>
        <v>5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6</v>
      </c>
      <c r="Q12" s="90">
        <f t="shared" si="1"/>
        <v>7.8947368421052627E-2</v>
      </c>
      <c r="R12" s="91">
        <f>SUM(P10:P12)</f>
        <v>15</v>
      </c>
      <c r="S12" s="92">
        <f>R12/$P$31</f>
        <v>0.19736842105263158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2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2</v>
      </c>
      <c r="Q19" s="84">
        <f t="shared" si="1"/>
        <v>2.6315789473684209E-2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2</v>
      </c>
      <c r="S20" s="92">
        <f>R20/$P$31</f>
        <v>2.6315789473684209E-2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17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17</v>
      </c>
      <c r="Q21" s="78">
        <f t="shared" si="1"/>
        <v>0.22368421052631579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17</v>
      </c>
      <c r="S22" s="92">
        <f t="shared" ref="S22:S30" si="2">R22/$P$31</f>
        <v>0.22368421052631579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42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42</v>
      </c>
      <c r="Q23" s="93">
        <f t="shared" si="1"/>
        <v>0.55263157894736847</v>
      </c>
      <c r="R23" s="94">
        <f t="shared" ref="R23:R30" si="3">SUM(P23)</f>
        <v>42</v>
      </c>
      <c r="S23" s="95">
        <f t="shared" si="2"/>
        <v>0.55263157894736847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1</v>
      </c>
      <c r="D31" s="97">
        <f t="shared" si="4"/>
        <v>8</v>
      </c>
      <c r="E31" s="97">
        <f t="shared" si="4"/>
        <v>67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76</v>
      </c>
      <c r="Q31" s="9"/>
      <c r="R31" s="8"/>
      <c r="S31" s="10"/>
    </row>
    <row r="32" spans="2:19" ht="13.5" customHeight="1" thickBot="1" x14ac:dyDescent="0.25">
      <c r="C32" s="110">
        <f>C31/P31</f>
        <v>1.3157894736842105E-2</v>
      </c>
      <c r="D32" s="111">
        <f>D31/P31</f>
        <v>0.10526315789473684</v>
      </c>
      <c r="E32" s="111">
        <f>E31/P31</f>
        <v>0.88157894736842102</v>
      </c>
      <c r="F32" s="111">
        <f>F31/P31</f>
        <v>0</v>
      </c>
      <c r="G32" s="111">
        <f>G31/P31</f>
        <v>0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6" t="s">
        <v>46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0" ht="12.95" customHeight="1" x14ac:dyDescent="0.2">
      <c r="A4" s="178" t="s">
        <v>143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0" s="47" customFormat="1" ht="15" customHeight="1" x14ac:dyDescent="0.2">
      <c r="A5" s="179" t="s">
        <v>146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0" ht="15" customHeight="1" x14ac:dyDescent="0.2">
      <c r="A6" s="180" t="str">
        <f>CONCATENATE(Kriminal!G6, " ", Kriminal!H6)</f>
        <v>Statistika għal Ottubru 2021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1" t="s">
        <v>157</v>
      </c>
      <c r="D9" s="144" t="s">
        <v>158</v>
      </c>
      <c r="E9" s="144" t="s">
        <v>136</v>
      </c>
      <c r="F9" s="70" t="s">
        <v>135</v>
      </c>
      <c r="G9" s="70" t="s">
        <v>139</v>
      </c>
      <c r="H9" s="144" t="s">
        <v>159</v>
      </c>
      <c r="I9" s="144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0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4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4</v>
      </c>
      <c r="Q11" s="84">
        <f t="shared" si="1"/>
        <v>6.6666666666666666E-2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0</v>
      </c>
      <c r="D12" s="88">
        <f>SUMIF('Sultana B. (Ghawdex)'!$D$23:$D$43,B12,'Sultana B. (Ghawdex)'!$M$23:$M$43)</f>
        <v>2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2</v>
      </c>
      <c r="Q12" s="90">
        <f t="shared" si="1"/>
        <v>3.3333333333333333E-2</v>
      </c>
      <c r="R12" s="91">
        <f>SUM(P10:P12)</f>
        <v>6</v>
      </c>
      <c r="S12" s="92">
        <f>R12/$P$31</f>
        <v>0.1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19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19</v>
      </c>
      <c r="Q15" s="90">
        <f t="shared" si="1"/>
        <v>0.31666666666666665</v>
      </c>
      <c r="R15" s="91">
        <f>SUM(P13:P15)</f>
        <v>19</v>
      </c>
      <c r="S15" s="92">
        <f>R15/$P$31</f>
        <v>0.31666666666666665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1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1</v>
      </c>
      <c r="Q21" s="78">
        <f t="shared" si="1"/>
        <v>1.6666666666666666E-2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1</v>
      </c>
      <c r="S22" s="92">
        <f t="shared" ref="S22:S30" si="2">R22/$P$31</f>
        <v>1.6666666666666666E-2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34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34</v>
      </c>
      <c r="Q23" s="93">
        <f t="shared" si="1"/>
        <v>0.56666666666666665</v>
      </c>
      <c r="R23" s="94">
        <f t="shared" ref="R23:R30" si="3">SUM(P23)</f>
        <v>34</v>
      </c>
      <c r="S23" s="95">
        <f t="shared" si="2"/>
        <v>0.56666666666666665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0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2</v>
      </c>
      <c r="E31" s="97">
        <f t="shared" si="4"/>
        <v>0</v>
      </c>
      <c r="F31" s="97">
        <f t="shared" si="4"/>
        <v>58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60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3.3333333333333333E-2</v>
      </c>
      <c r="E32" s="111">
        <f>E31/P31</f>
        <v>0</v>
      </c>
      <c r="F32" s="111">
        <f>F31/P31</f>
        <v>0.96666666666666667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6" t="s">
        <v>46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</row>
    <row r="4" spans="1:20" ht="12.95" customHeight="1" x14ac:dyDescent="0.2">
      <c r="A4" s="178" t="s">
        <v>45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</row>
    <row r="5" spans="1:20" s="47" customFormat="1" ht="15" customHeight="1" x14ac:dyDescent="0.2">
      <c r="A5" s="179" t="s">
        <v>47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0" ht="15" customHeight="1" x14ac:dyDescent="0.2">
      <c r="A6" s="180" t="str">
        <f>CONCATENATE(Kriminal!G6, " ", Kriminal!H6)</f>
        <v>Statistika għal Ottubru 2021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1" t="s">
        <v>157</v>
      </c>
      <c r="C9" s="144" t="s">
        <v>158</v>
      </c>
      <c r="D9" s="144" t="s">
        <v>136</v>
      </c>
      <c r="E9" s="70" t="s">
        <v>135</v>
      </c>
      <c r="F9" s="70" t="s">
        <v>139</v>
      </c>
      <c r="G9" s="144" t="s">
        <v>159</v>
      </c>
      <c r="H9" s="144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0</v>
      </c>
      <c r="D10" s="76">
        <f>SUMIF('Mifsud J (Ghawdex)'!$D$23:$D$43,A10,'Mifsud J (Ghawdex)'!$S$23:$S$43)</f>
        <v>13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0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15</v>
      </c>
      <c r="P10" s="78">
        <f t="shared" ref="P10:P25" si="1">O10/$O$31</f>
        <v>3.4482758620689655E-2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0</v>
      </c>
      <c r="D11" s="82">
        <f>SUMIF('Mifsud J (Ghawdex)'!$D$23:$D$43,A11,'Mifsud J (Ghawdex)'!$S$23:$S$43)</f>
        <v>41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1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56</v>
      </c>
      <c r="P11" s="84">
        <f t="shared" si="1"/>
        <v>0.12873563218390804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17</v>
      </c>
      <c r="C12" s="88">
        <f>SUMIF('Sultana B. (Ghawdex)'!$D$23:$D$43,A12,'Sultana B. (Ghawdex)'!$S$23:$S$43)</f>
        <v>63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224</v>
      </c>
      <c r="P12" s="90">
        <f t="shared" si="1"/>
        <v>0.51494252873563218</v>
      </c>
      <c r="Q12" s="91">
        <f>SUM(O10:O12)</f>
        <v>295</v>
      </c>
      <c r="R12" s="92">
        <f>Q12/$O$31</f>
        <v>0.67816091954022983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9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9</v>
      </c>
      <c r="P15" s="90">
        <f t="shared" si="1"/>
        <v>2.0689655172413793E-2</v>
      </c>
      <c r="Q15" s="91">
        <f>SUM(O13:O15)</f>
        <v>9</v>
      </c>
      <c r="R15" s="92">
        <f>Q15/$O$31</f>
        <v>2.0689655172413793E-2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4.5977011494252873E-3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2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2</v>
      </c>
      <c r="P19" s="84">
        <f t="shared" si="1"/>
        <v>4.5977011494252873E-3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4</v>
      </c>
      <c r="R20" s="92">
        <f>Q20/$O$31</f>
        <v>9.1954022988505746E-3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27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27</v>
      </c>
      <c r="P21" s="78">
        <f t="shared" si="1"/>
        <v>6.2068965517241378E-2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27</v>
      </c>
      <c r="R22" s="92">
        <f t="shared" ref="R22:R30" si="2">Q22/$O$31</f>
        <v>6.2068965517241378E-2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100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0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100</v>
      </c>
      <c r="P23" s="93">
        <f t="shared" si="1"/>
        <v>0.22988505747126436</v>
      </c>
      <c r="Q23" s="94">
        <f t="shared" ref="Q23:Q30" si="3">SUM(O23)</f>
        <v>100</v>
      </c>
      <c r="R23" s="95">
        <f t="shared" si="2"/>
        <v>0.22988505747126436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18</v>
      </c>
      <c r="C31" s="97">
        <f t="shared" si="4"/>
        <v>63</v>
      </c>
      <c r="D31" s="97">
        <f t="shared" si="4"/>
        <v>194</v>
      </c>
      <c r="E31" s="97">
        <f t="shared" si="4"/>
        <v>0</v>
      </c>
      <c r="F31" s="97">
        <f t="shared" si="4"/>
        <v>157</v>
      </c>
      <c r="G31" s="97">
        <f t="shared" si="4"/>
        <v>1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435</v>
      </c>
      <c r="P31" s="9"/>
      <c r="Q31" s="8"/>
      <c r="R31" s="10"/>
    </row>
    <row r="32" spans="1:18" ht="13.5" customHeight="1" thickBot="1" x14ac:dyDescent="0.25">
      <c r="B32" s="110">
        <f>B31/O31</f>
        <v>4.1379310344827586E-2</v>
      </c>
      <c r="C32" s="111">
        <f>C31/O31</f>
        <v>0.14482758620689656</v>
      </c>
      <c r="D32" s="111">
        <f>D31/O31</f>
        <v>0.4459770114942529</v>
      </c>
      <c r="E32" s="111">
        <f>E31/O31</f>
        <v>0</v>
      </c>
      <c r="F32" s="111">
        <f>F31/O31</f>
        <v>0.36091954022988504</v>
      </c>
      <c r="G32" s="111">
        <f>G31/O31</f>
        <v>2.2988505747126436E-3</v>
      </c>
      <c r="H32" s="152">
        <f>H31/O31</f>
        <v>4.5977011494252873E-3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3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4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82" t="s">
        <v>11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12" customHeight="1" x14ac:dyDescent="0.2"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</row>
    <row r="7" spans="2:22" ht="12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t="4.5" customHeight="1" x14ac:dyDescent="0.2"/>
    <row r="9" spans="2:22" ht="12" hidden="1" customHeight="1" x14ac:dyDescent="0.2"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Ottubru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83" t="s">
        <v>53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</row>
    <row r="14" spans="2:22" ht="6.75" hidden="1" customHeight="1" x14ac:dyDescent="0.2"/>
    <row r="15" spans="2:22" ht="10.5" customHeight="1" x14ac:dyDescent="0.2">
      <c r="B15" s="185" t="s">
        <v>48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81" t="s">
        <v>10</v>
      </c>
      <c r="D51" s="181"/>
      <c r="E51" s="181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G24" sqref="G24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7" t="s">
        <v>39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2" ht="14.1" customHeight="1" x14ac:dyDescent="0.2"/>
    <row r="4" spans="2:22" ht="15.75" customHeight="1" x14ac:dyDescent="0.25">
      <c r="B4" s="182" t="s">
        <v>160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'Mifsud J (Ghawdex)'!I9</f>
        <v>Ottubru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3" t="s">
        <v>53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16</v>
      </c>
      <c r="H25" s="119"/>
      <c r="I25" s="122">
        <v>1</v>
      </c>
      <c r="J25" s="119"/>
      <c r="K25" s="122"/>
      <c r="L25" s="119"/>
      <c r="M25" s="122">
        <v>0</v>
      </c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17</v>
      </c>
      <c r="T25" s="119"/>
      <c r="U25" s="122"/>
      <c r="V25" s="119"/>
      <c r="W25" s="121">
        <f>IF(ISNUMBER(S25),S25,0)-IF(ISNUMBER(U25),U25,0)</f>
        <v>17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17</v>
      </c>
      <c r="H45" s="121"/>
      <c r="I45" s="123">
        <f>SUM(I22:I43)</f>
        <v>1</v>
      </c>
      <c r="J45" s="121"/>
      <c r="K45" s="123">
        <f>SUM(K23:K43)</f>
        <v>0</v>
      </c>
      <c r="L45" s="121"/>
      <c r="M45" s="123">
        <f>SUM(M22:M43)</f>
        <v>0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18</v>
      </c>
      <c r="T45" s="121"/>
      <c r="U45" s="123">
        <f>SUM(U22:U43)</f>
        <v>0</v>
      </c>
      <c r="V45" s="121"/>
      <c r="W45" s="123">
        <f>SUM(W22:W43)</f>
        <v>18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9"/>
      <c r="D52" s="190"/>
      <c r="E52" s="190"/>
      <c r="Q52" s="14"/>
      <c r="R52" s="14"/>
      <c r="S52" s="14"/>
      <c r="T52" s="14"/>
      <c r="U52" s="14"/>
      <c r="V52" s="14"/>
      <c r="W52" s="14"/>
    </row>
    <row r="53" spans="3:23" x14ac:dyDescent="0.2">
      <c r="C53" s="181"/>
      <c r="D53" s="181"/>
      <c r="E53" s="181"/>
      <c r="M53" s="5"/>
      <c r="N53" s="28" t="s">
        <v>35</v>
      </c>
      <c r="Q53" s="188" t="s">
        <v>161</v>
      </c>
      <c r="R53" s="181"/>
      <c r="S53" s="181"/>
      <c r="T53" s="181"/>
      <c r="U53" s="181"/>
      <c r="V53" s="181"/>
      <c r="W53" s="181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40" workbookViewId="0">
      <selection activeCell="S24" sqref="S24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7" t="s">
        <v>39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2" ht="6" customHeight="1" x14ac:dyDescent="0.2"/>
    <row r="4" spans="2:22" ht="15.75" customHeight="1" x14ac:dyDescent="0.25">
      <c r="B4" s="182" t="s">
        <v>151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Ottubru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3" t="s">
        <v>53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2" ht="6.75" hidden="1" customHeight="1" x14ac:dyDescent="0.2"/>
    <row r="13" spans="2:22" ht="10.5" customHeight="1" x14ac:dyDescent="0.2">
      <c r="B13" s="185" t="s">
        <v>48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0</v>
      </c>
      <c r="T23" s="5"/>
      <c r="U23" s="38">
        <v>0</v>
      </c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14</v>
      </c>
      <c r="H24" s="5"/>
      <c r="I24" s="39">
        <v>3</v>
      </c>
      <c r="J24" s="5"/>
      <c r="K24" s="39"/>
      <c r="L24" s="5">
        <v>0</v>
      </c>
      <c r="M24" s="39"/>
      <c r="N24" s="143">
        <v>0</v>
      </c>
      <c r="O24" s="39"/>
      <c r="P24" s="5"/>
      <c r="Q24" s="39">
        <v>3</v>
      </c>
      <c r="R24" s="5"/>
      <c r="S24" s="43"/>
      <c r="T24" s="5"/>
      <c r="U24" s="39">
        <v>0</v>
      </c>
      <c r="V24" s="5"/>
      <c r="W24" s="43">
        <f>IF(ISNUMBER(S24),S24,0)-IF(ISNUMBER(U24),U24,0)</f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6">
        <v>60</v>
      </c>
      <c r="H25" s="5"/>
      <c r="I25" s="39">
        <v>5</v>
      </c>
      <c r="J25" s="5"/>
      <c r="K25" s="39"/>
      <c r="L25" s="5"/>
      <c r="M25" s="39">
        <v>2</v>
      </c>
      <c r="N25" s="5"/>
      <c r="O25" s="39">
        <v>0</v>
      </c>
      <c r="P25" s="5"/>
      <c r="Q25" s="39"/>
      <c r="R25" s="5"/>
      <c r="S25" s="43">
        <f t="shared" si="0"/>
        <v>63</v>
      </c>
      <c r="T25" s="5"/>
      <c r="U25" s="39"/>
      <c r="V25" s="5"/>
      <c r="W25" s="43">
        <f>IF(ISNUMBER(S25),S25,0)-IF(ISNUMBER(U25),U25,0)</f>
        <v>63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74</v>
      </c>
      <c r="H45" s="43"/>
      <c r="I45" s="44">
        <f>SUM(I22:I43)</f>
        <v>8</v>
      </c>
      <c r="J45" s="43"/>
      <c r="K45" s="44">
        <f>SUM(K23:K43)</f>
        <v>0</v>
      </c>
      <c r="L45" s="43"/>
      <c r="M45" s="44">
        <f>SUM(M22:M43)</f>
        <v>2</v>
      </c>
      <c r="N45" s="43"/>
      <c r="O45" s="44">
        <f>SUM(O22:O43)</f>
        <v>0</v>
      </c>
      <c r="P45" s="43"/>
      <c r="Q45" s="44">
        <f>SUM(Q22:Q43)</f>
        <v>3</v>
      </c>
      <c r="R45" s="43"/>
      <c r="S45" s="44">
        <f>SUM(S22:S43)</f>
        <v>63</v>
      </c>
      <c r="T45" s="43"/>
      <c r="U45" s="44">
        <f>SUM(U22:U43)</f>
        <v>0</v>
      </c>
      <c r="V45" s="43"/>
      <c r="W45" s="44">
        <f>SUM(W22:W43)</f>
        <v>63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9"/>
      <c r="D52" s="189"/>
      <c r="E52" s="189"/>
      <c r="Q52" s="14"/>
      <c r="R52" s="14"/>
      <c r="S52" s="14"/>
      <c r="T52" s="14"/>
      <c r="U52" s="14"/>
      <c r="V52" s="14"/>
      <c r="W52" s="14"/>
    </row>
    <row r="53" spans="3:23" x14ac:dyDescent="0.2">
      <c r="C53" s="181"/>
      <c r="D53" s="181"/>
      <c r="E53" s="181"/>
      <c r="K53" s="142"/>
      <c r="M53" s="5"/>
      <c r="N53" s="28" t="s">
        <v>35</v>
      </c>
      <c r="Q53" s="29"/>
      <c r="S53" s="148" t="s">
        <v>164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2" ht="6" customHeight="1" x14ac:dyDescent="0.2"/>
    <row r="4" spans="2:22" ht="15.75" customHeight="1" x14ac:dyDescent="0.2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2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2" ht="4.5" customHeight="1" x14ac:dyDescent="0.2"/>
    <row r="7" spans="2:22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</row>
    <row r="12" spans="2:22" ht="6.75" hidden="1" customHeight="1" x14ac:dyDescent="0.2"/>
    <row r="13" spans="2:22" ht="10.5" customHeight="1" x14ac:dyDescent="0.2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81"/>
      <c r="D53" s="181"/>
      <c r="E53" s="181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34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7" t="s">
        <v>39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2:25" ht="6" customHeight="1" x14ac:dyDescent="0.2"/>
    <row r="4" spans="2:25" ht="15.75" customHeight="1" x14ac:dyDescent="0.25">
      <c r="B4" s="191" t="s">
        <v>130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</row>
    <row r="5" spans="2:25" ht="12" customHeight="1" x14ac:dyDescent="0.2"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</row>
    <row r="6" spans="2:25" ht="5.45" customHeight="1" x14ac:dyDescent="0.2"/>
    <row r="7" spans="2:25" ht="12" hidden="1" customHeight="1" x14ac:dyDescent="0.2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</row>
    <row r="8" spans="2:25" hidden="1" x14ac:dyDescent="0.2"/>
    <row r="9" spans="2:25" s="148" customFormat="1" ht="15.75" x14ac:dyDescent="0.25">
      <c r="B9" s="12" t="s">
        <v>38</v>
      </c>
      <c r="C9" s="12"/>
      <c r="D9" s="12"/>
      <c r="E9" s="12"/>
      <c r="G9" s="150"/>
      <c r="H9" s="158"/>
      <c r="I9" s="151" t="str">
        <f>Kriminal!$H$6</f>
        <v>Ottubru 2021</v>
      </c>
      <c r="K9" s="128"/>
      <c r="L9" s="150"/>
      <c r="M9" s="150"/>
      <c r="P9" s="150"/>
      <c r="Q9" s="157"/>
    </row>
    <row r="10" spans="2:25" ht="3.75" customHeight="1" x14ac:dyDescent="0.2"/>
    <row r="11" spans="2:25" ht="106.7" customHeight="1" x14ac:dyDescent="0.2">
      <c r="B11" s="183" t="s">
        <v>53</v>
      </c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</row>
    <row r="12" spans="2:25" ht="6.75" hidden="1" customHeight="1" x14ac:dyDescent="0.2"/>
    <row r="13" spans="2:25" ht="10.5" customHeight="1" x14ac:dyDescent="0.2">
      <c r="B13" s="185" t="s">
        <v>48</v>
      </c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8">
        <v>13</v>
      </c>
      <c r="H23" s="164"/>
      <c r="I23" s="165"/>
      <c r="J23" s="164"/>
      <c r="K23" s="165"/>
      <c r="L23" s="164"/>
      <c r="M23" s="165"/>
      <c r="N23" s="164"/>
      <c r="O23" s="165"/>
      <c r="P23" s="164"/>
      <c r="Q23" s="171"/>
      <c r="R23" s="164"/>
      <c r="S23" s="167">
        <f>IF(ISNUMBER(G23),G23,0)+IF(ISNUMBER(I23),I23,0)-IF(ISNUMBER(M23),M23,0)+IF(ISNUMBER(O23),O23,0)-IF(ISNUMBER(Q23),Q23,0)+IF(ISNUMBER(K23),K23,0)</f>
        <v>13</v>
      </c>
      <c r="T23" s="164"/>
      <c r="U23" s="172">
        <v>0</v>
      </c>
      <c r="V23"/>
      <c r="W23" s="162">
        <f t="shared" ref="W23:W39" si="0">IF(ISNUMBER(S23),S23,0)-IF(ISNUMBER(U23),U23,0)</f>
        <v>13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8">
        <v>39</v>
      </c>
      <c r="H24" s="164"/>
      <c r="I24" s="166">
        <v>6</v>
      </c>
      <c r="J24" s="164"/>
      <c r="K24" s="166"/>
      <c r="L24" s="164"/>
      <c r="M24" s="166">
        <v>4</v>
      </c>
      <c r="N24" s="164"/>
      <c r="O24" s="166"/>
      <c r="P24" s="164"/>
      <c r="Q24" s="169"/>
      <c r="R24" s="164"/>
      <c r="S24" s="167">
        <f t="shared" ref="S24:S43" si="1">IF(ISNUMBER(G24),G24,0)+IF(ISNUMBER(I24),I24,0)-IF(ISNUMBER(M24),M24,0)+IF(ISNUMBER(O24),O24,0)-IF(ISNUMBER(Q24),Q24,0)+IF(ISNUMBER(K24),K24,0)</f>
        <v>41</v>
      </c>
      <c r="T24" s="164"/>
      <c r="U24" s="169">
        <v>3</v>
      </c>
      <c r="V24"/>
      <c r="W24" s="162">
        <f t="shared" si="0"/>
        <v>38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8"/>
      <c r="H25" s="164"/>
      <c r="I25" s="174"/>
      <c r="J25" s="173"/>
      <c r="K25" s="174"/>
      <c r="L25" s="173"/>
      <c r="M25" s="174"/>
      <c r="N25" s="173"/>
      <c r="O25" s="174"/>
      <c r="P25" s="173"/>
      <c r="Q25" s="174"/>
      <c r="R25" s="173"/>
      <c r="S25" s="167">
        <f t="shared" si="1"/>
        <v>0</v>
      </c>
      <c r="T25" s="164"/>
      <c r="U25" s="169"/>
      <c r="V25"/>
      <c r="W25" s="162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8">
        <v>0</v>
      </c>
      <c r="H26" s="164"/>
      <c r="I26" s="166"/>
      <c r="J26" s="164"/>
      <c r="K26" s="166"/>
      <c r="L26" s="164"/>
      <c r="M26" s="166"/>
      <c r="N26" s="164"/>
      <c r="O26" s="166"/>
      <c r="P26" s="164"/>
      <c r="Q26" s="166"/>
      <c r="R26" s="164"/>
      <c r="S26" s="167">
        <f t="shared" si="1"/>
        <v>0</v>
      </c>
      <c r="T26" s="164"/>
      <c r="U26" s="169"/>
      <c r="V26"/>
      <c r="W26" s="162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8">
        <v>0</v>
      </c>
      <c r="H27" s="164"/>
      <c r="I27" s="166"/>
      <c r="J27" s="164"/>
      <c r="K27" s="166"/>
      <c r="L27" s="164"/>
      <c r="M27" s="166"/>
      <c r="N27" s="164"/>
      <c r="O27" s="166"/>
      <c r="P27" s="164"/>
      <c r="Q27" s="166"/>
      <c r="R27" s="164"/>
      <c r="S27" s="167">
        <f t="shared" si="1"/>
        <v>0</v>
      </c>
      <c r="T27" s="164"/>
      <c r="U27" s="169"/>
      <c r="V27"/>
      <c r="W27" s="162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8">
        <v>28</v>
      </c>
      <c r="H28" s="164"/>
      <c r="I28" s="166"/>
      <c r="J28" s="164"/>
      <c r="K28" s="166"/>
      <c r="L28" s="164"/>
      <c r="M28" s="169">
        <v>19</v>
      </c>
      <c r="N28" s="164"/>
      <c r="O28" s="169"/>
      <c r="P28" s="164"/>
      <c r="Q28" s="166"/>
      <c r="R28" s="164"/>
      <c r="S28" s="167">
        <f t="shared" si="1"/>
        <v>9</v>
      </c>
      <c r="T28" s="164"/>
      <c r="U28" s="170">
        <v>0</v>
      </c>
      <c r="V28"/>
      <c r="W28" s="162">
        <f t="shared" si="0"/>
        <v>9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8"/>
      <c r="H29" s="164"/>
      <c r="I29" s="166"/>
      <c r="J29" s="164"/>
      <c r="K29" s="166"/>
      <c r="L29" s="164"/>
      <c r="M29" s="166"/>
      <c r="N29" s="164"/>
      <c r="O29" s="166"/>
      <c r="P29" s="164"/>
      <c r="Q29" s="166"/>
      <c r="R29" s="164"/>
      <c r="S29" s="167">
        <f t="shared" si="1"/>
        <v>0</v>
      </c>
      <c r="T29" s="164"/>
      <c r="U29" s="169"/>
      <c r="V29"/>
      <c r="W29" s="162">
        <f t="shared" si="0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8">
        <v>2</v>
      </c>
      <c r="H30" s="164"/>
      <c r="I30" s="166"/>
      <c r="J30" s="164"/>
      <c r="K30" s="166"/>
      <c r="L30" s="164"/>
      <c r="M30" s="166">
        <v>0</v>
      </c>
      <c r="N30" s="164"/>
      <c r="O30" s="166"/>
      <c r="P30" s="164"/>
      <c r="Q30" s="166"/>
      <c r="R30" s="164"/>
      <c r="S30" s="167">
        <f t="shared" si="1"/>
        <v>2</v>
      </c>
      <c r="T30" s="164"/>
      <c r="U30" s="170">
        <v>0</v>
      </c>
      <c r="V30"/>
      <c r="W30" s="162">
        <f t="shared" si="0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8">
        <v>0</v>
      </c>
      <c r="H31" s="164"/>
      <c r="I31" s="166"/>
      <c r="J31" s="164"/>
      <c r="K31" s="166"/>
      <c r="L31" s="164"/>
      <c r="M31" s="166"/>
      <c r="N31" s="164"/>
      <c r="O31" s="166"/>
      <c r="P31" s="164"/>
      <c r="Q31" s="166"/>
      <c r="R31" s="164"/>
      <c r="S31" s="167">
        <f t="shared" si="1"/>
        <v>0</v>
      </c>
      <c r="T31" s="164"/>
      <c r="U31" s="169"/>
      <c r="V31"/>
      <c r="W31" s="162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8"/>
      <c r="H32" s="164"/>
      <c r="I32" s="166">
        <v>2</v>
      </c>
      <c r="J32" s="164"/>
      <c r="K32" s="166"/>
      <c r="L32" s="164"/>
      <c r="M32" s="166"/>
      <c r="N32" s="164"/>
      <c r="O32" s="166"/>
      <c r="P32" s="164"/>
      <c r="Q32" s="166"/>
      <c r="R32" s="164"/>
      <c r="S32" s="167">
        <f t="shared" si="1"/>
        <v>2</v>
      </c>
      <c r="T32" s="164"/>
      <c r="U32" s="170">
        <v>0</v>
      </c>
      <c r="V32"/>
      <c r="W32" s="162">
        <f t="shared" si="0"/>
        <v>2</v>
      </c>
      <c r="X32" s="26"/>
      <c r="AC32" s="11" t="s">
        <v>153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8"/>
      <c r="H33" s="164"/>
      <c r="I33" s="166"/>
      <c r="J33" s="164"/>
      <c r="K33" s="166"/>
      <c r="L33" s="164"/>
      <c r="M33" s="166"/>
      <c r="N33" s="164"/>
      <c r="O33" s="166"/>
      <c r="P33" s="164"/>
      <c r="Q33" s="166"/>
      <c r="R33" s="164"/>
      <c r="S33" s="167">
        <f t="shared" si="1"/>
        <v>0</v>
      </c>
      <c r="T33" s="164"/>
      <c r="U33" s="169"/>
      <c r="V33"/>
      <c r="W33" s="162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8">
        <v>11</v>
      </c>
      <c r="H34" s="164"/>
      <c r="I34" s="166">
        <v>17</v>
      </c>
      <c r="J34" s="164"/>
      <c r="K34" s="166"/>
      <c r="L34" s="164"/>
      <c r="M34" s="166">
        <v>1</v>
      </c>
      <c r="N34" s="164"/>
      <c r="O34" s="166"/>
      <c r="P34" s="164"/>
      <c r="Q34" s="166"/>
      <c r="R34" s="164"/>
      <c r="S34" s="167">
        <f t="shared" si="1"/>
        <v>27</v>
      </c>
      <c r="T34" s="164"/>
      <c r="U34" s="170">
        <v>0</v>
      </c>
      <c r="V34"/>
      <c r="W34" s="162">
        <f t="shared" si="0"/>
        <v>27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8"/>
      <c r="H35" s="164"/>
      <c r="I35" s="169"/>
      <c r="J35" s="164"/>
      <c r="K35" s="166"/>
      <c r="L35" s="164"/>
      <c r="M35" s="166"/>
      <c r="N35" s="164"/>
      <c r="O35" s="166"/>
      <c r="P35" s="164"/>
      <c r="Q35" s="166"/>
      <c r="R35" s="164"/>
      <c r="S35" s="167">
        <f t="shared" si="1"/>
        <v>0</v>
      </c>
      <c r="T35" s="164"/>
      <c r="U35" s="170">
        <v>0</v>
      </c>
      <c r="V35"/>
      <c r="W35" s="162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8">
        <v>92</v>
      </c>
      <c r="H36" s="164">
        <v>74</v>
      </c>
      <c r="I36" s="166">
        <v>42</v>
      </c>
      <c r="J36" s="164"/>
      <c r="K36" s="166"/>
      <c r="L36" s="164"/>
      <c r="M36" s="166">
        <v>34</v>
      </c>
      <c r="N36" s="164"/>
      <c r="O36" s="166"/>
      <c r="P36" s="164"/>
      <c r="Q36" s="166"/>
      <c r="R36" s="164"/>
      <c r="S36" s="167">
        <f t="shared" si="1"/>
        <v>100</v>
      </c>
      <c r="T36" s="164"/>
      <c r="U36" s="170">
        <v>0</v>
      </c>
      <c r="V36"/>
      <c r="W36" s="162">
        <f t="shared" si="0"/>
        <v>100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74"/>
      <c r="H37" s="173"/>
      <c r="I37" s="169"/>
      <c r="J37" s="173"/>
      <c r="K37" s="174"/>
      <c r="L37" s="173"/>
      <c r="M37" s="169"/>
      <c r="N37" s="164"/>
      <c r="O37" s="166"/>
      <c r="P37" s="164"/>
      <c r="Q37" s="166"/>
      <c r="R37" s="164"/>
      <c r="S37" s="167">
        <f t="shared" si="1"/>
        <v>0</v>
      </c>
      <c r="T37" s="164"/>
      <c r="U37" s="169"/>
      <c r="V37"/>
      <c r="W37" s="16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8">
        <v>0</v>
      </c>
      <c r="H38" s="164"/>
      <c r="I38" s="166"/>
      <c r="J38" s="164"/>
      <c r="K38" s="166"/>
      <c r="L38" s="164"/>
      <c r="M38" s="166"/>
      <c r="N38" s="164"/>
      <c r="O38" s="166"/>
      <c r="P38" s="164"/>
      <c r="Q38" s="166"/>
      <c r="R38" s="164"/>
      <c r="S38" s="167">
        <f t="shared" si="1"/>
        <v>0</v>
      </c>
      <c r="T38" s="164"/>
      <c r="U38" s="169"/>
      <c r="V38"/>
      <c r="W38" s="162">
        <f t="shared" si="0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8">
        <v>0</v>
      </c>
      <c r="H39" s="164"/>
      <c r="I39" s="166"/>
      <c r="J39" s="164"/>
      <c r="K39" s="166"/>
      <c r="L39" s="164"/>
      <c r="M39" s="166"/>
      <c r="N39" s="164"/>
      <c r="O39" s="166"/>
      <c r="P39" s="164"/>
      <c r="Q39" s="166"/>
      <c r="R39" s="164"/>
      <c r="S39" s="167">
        <f t="shared" si="1"/>
        <v>0</v>
      </c>
      <c r="T39" s="164"/>
      <c r="U39" s="169"/>
      <c r="V39"/>
      <c r="W39" s="162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8">
        <v>0</v>
      </c>
      <c r="H40" s="164"/>
      <c r="I40" s="166"/>
      <c r="J40" s="164"/>
      <c r="K40" s="166"/>
      <c r="L40" s="164"/>
      <c r="M40" s="166"/>
      <c r="N40" s="164"/>
      <c r="O40" s="166"/>
      <c r="P40" s="164"/>
      <c r="Q40" s="166"/>
      <c r="R40" s="164"/>
      <c r="S40" s="167">
        <f t="shared" si="1"/>
        <v>0</v>
      </c>
      <c r="T40" s="164"/>
      <c r="U40" s="169"/>
      <c r="V40"/>
      <c r="W40" s="162">
        <f t="shared" ref="W40:W43" si="2"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8">
        <v>0</v>
      </c>
      <c r="H41" s="164"/>
      <c r="I41" s="166"/>
      <c r="J41" s="164"/>
      <c r="K41" s="166"/>
      <c r="L41" s="164"/>
      <c r="M41" s="166"/>
      <c r="N41" s="164"/>
      <c r="O41" s="166"/>
      <c r="P41" s="164"/>
      <c r="Q41" s="166"/>
      <c r="R41" s="164"/>
      <c r="S41" s="167">
        <f t="shared" si="1"/>
        <v>0</v>
      </c>
      <c r="T41" s="164"/>
      <c r="U41" s="169"/>
      <c r="V41"/>
      <c r="W41" s="162">
        <f t="shared" si="2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8">
        <v>0</v>
      </c>
      <c r="H42" s="164"/>
      <c r="I42" s="166"/>
      <c r="J42" s="164"/>
      <c r="K42" s="166"/>
      <c r="L42" s="164"/>
      <c r="M42" s="166"/>
      <c r="N42" s="164"/>
      <c r="O42" s="166"/>
      <c r="P42" s="164"/>
      <c r="Q42" s="166"/>
      <c r="R42" s="164"/>
      <c r="S42" s="167">
        <f t="shared" si="1"/>
        <v>0</v>
      </c>
      <c r="T42" s="164"/>
      <c r="U42" s="169"/>
      <c r="V42"/>
      <c r="W42" s="162">
        <f t="shared" si="2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8">
        <v>0</v>
      </c>
      <c r="H43" s="164"/>
      <c r="I43" s="166"/>
      <c r="J43" s="164"/>
      <c r="K43" s="166"/>
      <c r="L43" s="164"/>
      <c r="M43" s="166"/>
      <c r="N43" s="164"/>
      <c r="O43" s="166"/>
      <c r="P43" s="164"/>
      <c r="Q43" s="166"/>
      <c r="R43" s="164"/>
      <c r="S43" s="167">
        <f t="shared" si="1"/>
        <v>0</v>
      </c>
      <c r="T43" s="164"/>
      <c r="U43" s="169"/>
      <c r="V43"/>
      <c r="W43" s="162">
        <f t="shared" si="2"/>
        <v>0</v>
      </c>
      <c r="X43" s="26"/>
    </row>
    <row r="44" spans="2:24" x14ac:dyDescent="0.2">
      <c r="B44" s="24"/>
      <c r="W44" s="14"/>
      <c r="X44" s="159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185</v>
      </c>
      <c r="H45" s="44">
        <f t="shared" ref="H45:W45" si="3">SUM(H23:H43)</f>
        <v>74</v>
      </c>
      <c r="I45" s="44">
        <f t="shared" si="3"/>
        <v>67</v>
      </c>
      <c r="J45" s="44">
        <f t="shared" si="3"/>
        <v>0</v>
      </c>
      <c r="K45" s="44">
        <f t="shared" si="3"/>
        <v>0</v>
      </c>
      <c r="L45" s="44">
        <f t="shared" si="3"/>
        <v>0</v>
      </c>
      <c r="M45" s="44">
        <f t="shared" si="3"/>
        <v>58</v>
      </c>
      <c r="N45" s="44">
        <f t="shared" si="3"/>
        <v>0</v>
      </c>
      <c r="O45" s="44">
        <f t="shared" si="3"/>
        <v>0</v>
      </c>
      <c r="P45" s="44">
        <f t="shared" si="3"/>
        <v>0</v>
      </c>
      <c r="Q45" s="44">
        <f t="shared" si="3"/>
        <v>0</v>
      </c>
      <c r="R45" s="44">
        <f t="shared" si="3"/>
        <v>0</v>
      </c>
      <c r="S45" s="44">
        <f>SUM(S23:S43)</f>
        <v>194</v>
      </c>
      <c r="T45" s="44">
        <f t="shared" si="3"/>
        <v>0</v>
      </c>
      <c r="U45" s="44">
        <f t="shared" si="3"/>
        <v>3</v>
      </c>
      <c r="V45" s="44">
        <f t="shared" si="3"/>
        <v>0</v>
      </c>
      <c r="W45" s="44">
        <f t="shared" si="3"/>
        <v>191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7"/>
      <c r="D49" s="154" t="s">
        <v>134</v>
      </c>
      <c r="E49" s="154"/>
      <c r="F49" s="150"/>
      <c r="G49" s="155">
        <v>0</v>
      </c>
      <c r="H49" s="140"/>
      <c r="I49" s="155"/>
      <c r="J49" s="140"/>
      <c r="K49" s="139"/>
      <c r="L49" s="140"/>
      <c r="M49" s="155"/>
      <c r="N49" s="140"/>
      <c r="O49" s="139"/>
      <c r="P49" s="140"/>
      <c r="Q49" s="139"/>
      <c r="R49" s="138"/>
      <c r="S49" s="43">
        <f t="shared" ref="S49" si="4">IF(ISNUMBER(G49),G49,0)+IF(ISNUMBER(I49),I49,0)-IF(ISNUMBER(M49),M49,0)+IF(ISNUMBER(O49),O49,0)-IF(ISNUMBER(Q49),Q49,0)+IF(ISNUMBER(K49),K49,0)</f>
        <v>0</v>
      </c>
      <c r="T49" s="150"/>
      <c r="U49" s="147"/>
      <c r="V49" s="150"/>
      <c r="W49" s="43">
        <f t="shared" ref="W49" si="5">IF(ISNUMBER(S49),S49,0)-IF(ISNUMBER(U49),U49,0)</f>
        <v>0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49"/>
      <c r="C52" s="193">
        <v>44501</v>
      </c>
      <c r="D52" s="193"/>
      <c r="E52" s="193"/>
      <c r="Q52" s="192" t="s">
        <v>165</v>
      </c>
      <c r="R52" s="192"/>
      <c r="S52" s="192"/>
      <c r="T52" s="192"/>
      <c r="U52" s="192"/>
      <c r="V52" s="192"/>
      <c r="W52" s="192"/>
    </row>
    <row r="53" spans="2:24" x14ac:dyDescent="0.2">
      <c r="C53" s="181" t="s">
        <v>10</v>
      </c>
      <c r="D53" s="181"/>
      <c r="E53" s="181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2022-03-24T23:00:00+00:00</PublishedDate>
    <Country xmlns="d65012b4-6e05-4ad6-ae62-b5667f81ba92">Gozo</Country>
    <Month xmlns="d65012b4-6e05-4ad6-ae62-b5667f81ba92">October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2D576A65-3C02-46BF-85F4-1F542E51AB8D}"/>
</file>

<file path=customXml/itemProps2.xml><?xml version="1.0" encoding="utf-8"?>
<ds:datastoreItem xmlns:ds="http://schemas.openxmlformats.org/officeDocument/2006/customXml" ds:itemID="{3885280A-EA17-437F-BBE1-F2F756B31AE3}"/>
</file>

<file path=customXml/itemProps3.xml><?xml version="1.0" encoding="utf-8"?>
<ds:datastoreItem xmlns:ds="http://schemas.openxmlformats.org/officeDocument/2006/customXml" ds:itemID="{F611BE51-B93D-495C-92F1-15CA0EA57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Debono Borg Mary at Court Services Agency</cp:lastModifiedBy>
  <cp:lastPrinted>2021-10-28T10:57:09Z</cp:lastPrinted>
  <dcterms:created xsi:type="dcterms:W3CDTF">2001-09-20T13:22:09Z</dcterms:created>
  <dcterms:modified xsi:type="dcterms:W3CDTF">2022-03-24T11:59:25Z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