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46" documentId="13_ncr:1_{21B92AFA-5997-4595-8E20-5DCD77EF44AC}" xr6:coauthVersionLast="47" xr6:coauthVersionMax="47" xr10:uidLastSave="{C556D58D-2F63-4B56-BF08-D680F24FEBF1}"/>
  <bookViews>
    <workbookView xWindow="-120" yWindow="-120" windowWidth="25440" windowHeight="15390" tabRatio="934" activeTab="10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J21" i="1"/>
  <c r="H21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<sst xmlns="http://schemas.openxmlformats.org/spreadsheetml/2006/main" count="614" uniqueCount="170">
  <si>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</si>
  <si>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</si>
  <si>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</si>
  <si>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</si>
  <si>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</si>
  <si>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</si>
  <si>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</si>
  <si>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</si>
  <si>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</si>
  <si>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</si>
  <si>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</si>
  <si>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</si>
  <si>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</si>
  <si>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</si>
  <si>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</si>
  <si>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</si>
  <si>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</si>
  <si>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</si>
  <si>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</si>
  <si>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</si>
  <si>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</si>
  <si>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</si>
  <si>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</si>
  <si>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</si>
  <si>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</si>
  <si>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</si>
  <si>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</si>
  <si>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</si>
  <si>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</si>
  <si>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</si>
  <si>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</si>
  <si>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</si>
  <si>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</si>
  <si>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</si>
  <si>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</si>
  <si>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</si>
  <si>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</si>
  <si>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</si>
  <si>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</si>
  <si>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</si>
  <si>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</si>
  <si>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</si>
  <si>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</si>
  <si>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</si>
  <si>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</si>
  <si>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</si>
  <si>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</si>
  <si>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</si>
  <si>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</si>
  <si>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</si>
  <si>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</si>
  <si>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</si>
  <si>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</si>
  <si>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</si>
  <si>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</si>
  <si>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</si>
  <si>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</si>
  <si>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</si>
  <si>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</si>
  <si>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</si>
  <si>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</si>
  <si>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</si>
  <si>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</si>
  <si>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</si>
  <si>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</si>
  <si>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</si>
  <si>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</si>
  <si>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</si>
  <si>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</si>
  <si>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</si>
  <si>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</si>
  <si>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</si>
  <si>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</si>
  <si>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</si>
  <si>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</si>
  <si>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</si>
  <si>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</si>
  <si>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</si>
  <si>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</si>
  <si>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</si>
  <si>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</si>
  <si>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</si>
  <si>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</si>
  <si>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</si>
  <si>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</si>
  <si>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</si>
  <si>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</si>
  <si>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</si>
  <si>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</si>
  <si>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</si>
  <si>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</si>
  <si>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</si>
  <si>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</si>
  <si>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</si>
  <si>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</si>
  <si>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</si>
  <si>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</si>
  <si>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</si>
  <si>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</si>
  <si>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</si>
  <si>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</si>
  <si>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</si>
  <si>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</si>
  <si>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</si>
  <si>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</si>
  <si>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</si>
  <si>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</si>
  <si>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</si>
  <si>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</si>
  <si>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</si>
  <si>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</si>
  <si>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</si>
  <si>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</si>
  <si>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</si>
  <si>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</si>
  <si>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</si>
  <si>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</si>
  <si>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</si>
  <si>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</si>
  <si>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</si>
  <si>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</si>
  <si>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</si>
  <si>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</si>
  <si>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</si>
  <si>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</si>
  <si>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</si>
  <si>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</si>
  <si>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</si>
  <si>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</si>
  <si>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</si>
  <si>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</si>
  <si>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</si>
  <si>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</si>
  <si>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</si>
  <si>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</si>
  <si>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</si>
  <si>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N. Camilleri</t>
  </si>
  <si>
    <t>MONICA VELLA</t>
  </si>
  <si>
    <t>Magistrat Dr. Monica Vella LL.D.</t>
  </si>
  <si>
    <t>M. Vella</t>
  </si>
  <si>
    <t xml:space="preserve"> </t>
  </si>
  <si>
    <t>Charmaine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</si>
  <si>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</si>
  <si>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</si>
  <si>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</si>
  <si>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</si>
  <si>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</si>
  <si>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</si>
  <si>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</si>
  <si>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</si>
  <si>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</si>
  <si>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</si>
  <si>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</si>
  <si>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</si>
  <si>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>MARZU</t>
  </si>
  <si>
    <t xml:space="preserve">  </t>
  </si>
  <si>
    <t>NOVEMBRU 2020</t>
  </si>
  <si>
    <t>30 ta' Novembru 2020</t>
  </si>
  <si>
    <t>NOVEMBRU  2020</t>
  </si>
  <si>
    <t>Novembru 2020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</si>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</sst>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C17" sqref="C1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159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70"/>
      <c r="C9" s="170"/>
      <c r="D9" s="170"/>
      <c r="E9" s="170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70"/>
      <c r="C10" s="170"/>
      <c r="D10" s="170"/>
      <c r="E10" s="170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70" t="s">
        <v>142</v>
      </c>
      <c r="C12" s="170"/>
      <c r="D12" s="170"/>
      <c r="E12" s="170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70"/>
      <c r="C13" s="170"/>
      <c r="D13" s="170"/>
      <c r="E13" s="170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63</v>
      </c>
      <c r="H14" s="63">
        <f>'Grech S. (Ghawdex)'!I45</f>
        <v>0</v>
      </c>
      <c r="I14" s="106">
        <f>'Grech S. (Ghawdex)'!K45</f>
        <v>0</v>
      </c>
      <c r="J14" s="63">
        <f>'Grech S. (Ghawdex)'!M45</f>
        <v>16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47</v>
      </c>
      <c r="N14" s="63">
        <f>'Grech S. (Ghawdex)'!U45</f>
        <v>0</v>
      </c>
      <c r="O14" s="65">
        <f t="shared" ref="O14:O18" si="1">M14-N14</f>
        <v>47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32</v>
      </c>
      <c r="H15" s="63">
        <f>'Sultana B. (Ghawdex)'!I45</f>
        <v>2</v>
      </c>
      <c r="I15" s="63">
        <f>'Sultana B. (Ghawdex)'!K45</f>
        <v>0</v>
      </c>
      <c r="J15" s="63">
        <f>'Sultana B. (Ghawdex)'!M45</f>
        <v>1</v>
      </c>
      <c r="K15" s="63">
        <f>'Sultana B. (Ghawdex)'!O45</f>
        <v>0</v>
      </c>
      <c r="L15" s="63">
        <f>'Sultana B. (Ghawdex)'!Q45</f>
        <v>0</v>
      </c>
      <c r="M15" s="64">
        <f t="shared" si="0"/>
        <v>33</v>
      </c>
      <c r="N15" s="63">
        <f>'Sultana B. (Ghawdex)'!U45</f>
        <v>0</v>
      </c>
      <c r="O15" s="65">
        <f t="shared" si="1"/>
        <v>33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4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0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4</v>
      </c>
      <c r="N16" s="63">
        <f>'Frendo Dimech D. (Ghawdex)'!U45</f>
        <v>0</v>
      </c>
      <c r="O16" s="65">
        <f t="shared" si="1"/>
        <v>4</v>
      </c>
      <c r="Q16" t="s">
        <v>69</v>
      </c>
    </row>
    <row r="17" spans="1:17" ht="12" customHeight="1" x14ac:dyDescent="0.2">
      <c r="B17" s="46"/>
      <c r="C17" s="168" t="str">
        <f>Q71</f>
        <v>MONICA VELLA</v>
      </c>
      <c r="D17" s="45"/>
      <c r="E17" s="45"/>
      <c r="F17" s="45"/>
      <c r="G17" s="62">
        <f>'Vella M. (Ghawdex)'!G41</f>
        <v>152</v>
      </c>
      <c r="H17" s="64">
        <f>'Vella M. (Ghawdex)'!I41</f>
        <v>2</v>
      </c>
      <c r="I17" s="63">
        <f>'Vella M. (Ghawdex)'!K41</f>
        <v>0</v>
      </c>
      <c r="J17" s="63">
        <f>'Vella M. (Ghawdex)'!M41</f>
        <v>1</v>
      </c>
      <c r="K17" s="63">
        <f>'Vella M. (Ghawdex)'!O41</f>
        <v>0</v>
      </c>
      <c r="L17" s="147">
        <f>'Vella M. (Ghawdex)'!Q41</f>
        <v>0</v>
      </c>
      <c r="M17" s="64">
        <f t="shared" si="0"/>
        <v>153</v>
      </c>
      <c r="N17" s="147">
        <f>'Vella M. (Ghawdex)'!U41</f>
        <v>0</v>
      </c>
      <c r="O17" s="65">
        <f t="shared" si="1"/>
        <v>153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276</v>
      </c>
      <c r="H18" s="63">
        <f>'Mifsud J (Ghawdex)'!I45</f>
        <v>76</v>
      </c>
      <c r="I18" s="63">
        <f>'Mifsud J (Ghawdex)'!K45</f>
        <v>0</v>
      </c>
      <c r="J18" s="63">
        <f>'Mifsud J (Ghawdex)'!M45</f>
        <v>93</v>
      </c>
      <c r="K18" s="63">
        <f>'Mifsud J (Ghawdex)'!O45</f>
        <v>1</v>
      </c>
      <c r="L18" s="63">
        <f>'Mifsud J (Ghawdex)'!Q45</f>
        <v>0</v>
      </c>
      <c r="M18" s="64">
        <f t="shared" si="0"/>
        <v>260</v>
      </c>
      <c r="N18" s="63">
        <f>'Mifsud J (Ghawdex)'!U45</f>
        <v>3</v>
      </c>
      <c r="O18" s="65">
        <f t="shared" si="1"/>
        <v>257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530</v>
      </c>
      <c r="H21" s="69">
        <f t="shared" ref="H21:O21" si="2">SUM(H14:H20)</f>
        <v>80</v>
      </c>
      <c r="I21" s="69">
        <f t="shared" si="2"/>
        <v>0</v>
      </c>
      <c r="J21" s="69">
        <f t="shared" si="2"/>
        <v>111</v>
      </c>
      <c r="K21" s="69">
        <f t="shared" si="2"/>
        <v>1</v>
      </c>
      <c r="L21" s="69">
        <f t="shared" si="2"/>
        <v>0</v>
      </c>
      <c r="M21" s="69">
        <f t="shared" si="2"/>
        <v>500</v>
      </c>
      <c r="N21" s="69">
        <f t="shared" si="2"/>
        <v>3</v>
      </c>
      <c r="O21" s="69">
        <f t="shared" si="2"/>
        <v>497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s="116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160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161</v>
      </c>
    </row>
    <row r="73" spans="17:17" ht="12" customHeight="1" x14ac:dyDescent="0.2">
      <c r="Q73" s="116" t="s">
        <v>162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abSelected="1" topLeftCell="A16" workbookViewId="0">
      <selection activeCell="S54" sqref="S54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168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Novembru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 t="shared" ref="W23:W39" si="0">IF(ISNUMBER(S23),S23,0)-IF(ISNUMBER(U23),U23,0)</f>
        <v>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</v>
      </c>
      <c r="T45" s="43"/>
      <c r="U45" s="44">
        <f>SUM(U22:U43)</f>
        <v>0</v>
      </c>
      <c r="V45" s="43"/>
      <c r="W45" s="44">
        <f>SUM(W22:W43)</f>
        <v>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53"/>
      <c r="E52" s="149"/>
      <c r="Q52" s="14"/>
      <c r="R52" s="14"/>
      <c r="S52" s="14"/>
      <c r="T52" s="14"/>
      <c r="U52" s="14"/>
      <c r="V52" s="14"/>
      <c r="W52" s="14"/>
    </row>
    <row r="53" spans="3:23" x14ac:dyDescent="0.2">
      <c r="C53" s="187"/>
      <c r="D53" s="176"/>
      <c r="E53" s="176"/>
      <c r="M53" s="5"/>
      <c r="N53" s="28" t="s">
        <v>35</v>
      </c>
      <c r="Q53" s="29"/>
      <c r="S53" s="153" t="s">
        <v>169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AK11" sqref="AK11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s="153" customFormat="1" ht="15.75" x14ac:dyDescent="0.25">
      <c r="B9" s="12" t="s">
        <v>153</v>
      </c>
      <c r="C9" s="12"/>
      <c r="D9" s="12"/>
      <c r="E9" s="12"/>
      <c r="G9" s="156"/>
      <c r="H9" s="163" t="s">
        <v>156</v>
      </c>
      <c r="I9" s="157"/>
      <c r="L9" s="156"/>
      <c r="M9" s="156"/>
      <c r="P9" s="156"/>
      <c r="Q9" s="156"/>
    </row>
    <row r="10" spans="2:22" ht="3.75" customHeight="1" x14ac:dyDescent="0.2">
      <c r="H10" s="11" t="s">
        <v>154</v>
      </c>
    </row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4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3" t="s">
        <v>157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G22" sqref="G2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4" ht="6" customHeight="1" x14ac:dyDescent="0.2"/>
    <row r="4" spans="2:24" ht="15.75" customHeight="1" x14ac:dyDescent="0.25">
      <c r="B4" s="177" t="s">
        <v>138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4" ht="12" hidden="1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Novembru 2020</v>
      </c>
      <c r="I7" s="127"/>
      <c r="L7" s="5"/>
      <c r="M7" s="5"/>
      <c r="P7" s="5"/>
      <c r="Q7" s="5"/>
    </row>
    <row r="8" spans="2:24" ht="106.7" customHeight="1" x14ac:dyDescent="0.2">
      <c r="B8" s="178" t="s">
        <v>53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2:24" ht="6.75" hidden="1" customHeight="1" x14ac:dyDescent="0.2"/>
    <row r="10" spans="2:24" ht="10.5" customHeight="1" x14ac:dyDescent="0.2">
      <c r="B10" s="180" t="s">
        <v>48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>
        <v>11</v>
      </c>
      <c r="H20" s="5"/>
      <c r="I20" s="39">
        <v>1</v>
      </c>
      <c r="J20" s="5"/>
      <c r="K20" s="39"/>
      <c r="L20" s="5"/>
      <c r="M20" s="39">
        <v>1</v>
      </c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11</v>
      </c>
      <c r="T20" s="5"/>
      <c r="U20" s="39"/>
      <c r="V20" s="5"/>
      <c r="W20" s="43">
        <f t="shared" ref="W20:W35" si="0">IF(ISNUMBER(S20),S20,0)-IF(ISNUMBER(U20),U20,0)</f>
        <v>11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>
        <v>141</v>
      </c>
      <c r="H21" s="5"/>
      <c r="I21" s="39">
        <v>1</v>
      </c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142</v>
      </c>
      <c r="T21" s="5"/>
      <c r="U21" s="39"/>
      <c r="V21" s="5"/>
      <c r="W21" s="43">
        <f t="shared" si="0"/>
        <v>142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152</v>
      </c>
      <c r="H41" s="43"/>
      <c r="I41" s="44">
        <f>SUM(I18:I39)</f>
        <v>2</v>
      </c>
      <c r="J41" s="43"/>
      <c r="K41" s="44">
        <f>SUM(K19:K39)</f>
        <v>0</v>
      </c>
      <c r="L41" s="43"/>
      <c r="M41" s="44">
        <f>SUM(M18:M39)</f>
        <v>1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153</v>
      </c>
      <c r="T41" s="43"/>
      <c r="U41" s="44">
        <f>SUM(U18:U39)</f>
        <v>0</v>
      </c>
      <c r="V41" s="43"/>
      <c r="W41" s="44">
        <f>SUM(W18:W39)</f>
        <v>153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S47" s="11" t="s">
        <v>129</v>
      </c>
      <c r="U47" s="29" t="s">
        <v>129</v>
      </c>
    </row>
    <row r="48" spans="2:24" x14ac:dyDescent="0.2">
      <c r="C48" s="143"/>
      <c r="D48" s="188"/>
      <c r="E48" s="189"/>
      <c r="T48" s="15" t="s">
        <v>8</v>
      </c>
    </row>
    <row r="49" spans="3:23" x14ac:dyDescent="0.2">
      <c r="C49" s="176"/>
      <c r="D49" s="176"/>
      <c r="E49" s="176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4" ht="6" customHeight="1" x14ac:dyDescent="0.2"/>
    <row r="4" spans="2:24" ht="15.75" customHeight="1" x14ac:dyDescent="0.25">
      <c r="B4" s="177" t="s">
        <v>150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4" ht="12" hidden="1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Novembru 2020</v>
      </c>
      <c r="I7" s="127"/>
      <c r="L7" s="5"/>
      <c r="M7" s="5"/>
      <c r="P7" s="5"/>
      <c r="Q7" s="5"/>
    </row>
    <row r="8" spans="2:24" ht="106.7" customHeight="1" x14ac:dyDescent="0.2">
      <c r="B8" s="178" t="s">
        <v>53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2:24" ht="6.75" hidden="1" customHeight="1" x14ac:dyDescent="0.2"/>
    <row r="10" spans="2:24" ht="10.5" customHeight="1" x14ac:dyDescent="0.2">
      <c r="B10" s="180" t="s">
        <v>48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3"/>
      <c r="D48" s="188"/>
      <c r="E48" s="189"/>
      <c r="T48" s="15" t="s">
        <v>8</v>
      </c>
    </row>
    <row r="49" spans="3:23" x14ac:dyDescent="0.2">
      <c r="C49" s="176"/>
      <c r="D49" s="176"/>
      <c r="E49" s="176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143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144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Novembru 2020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9" t="s">
        <v>163</v>
      </c>
      <c r="D9" s="146" t="s">
        <v>164</v>
      </c>
      <c r="E9" s="70" t="s">
        <v>135</v>
      </c>
      <c r="F9" s="70" t="s">
        <v>136</v>
      </c>
      <c r="G9" s="70" t="s">
        <v>139</v>
      </c>
      <c r="H9" s="146" t="s">
        <v>165</v>
      </c>
      <c r="I9" s="70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0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1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1</v>
      </c>
      <c r="Q11" s="84">
        <f t="shared" si="1"/>
        <v>1.2500000000000001E-2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0</v>
      </c>
      <c r="D12" s="88">
        <f>SUMIF('Sultana B. (Ghawdex)'!$D$23:$D$43,B12,'Sultana B. (Ghawdex)'!$I$23:$I$43)</f>
        <v>2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1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3</v>
      </c>
      <c r="Q12" s="90">
        <f t="shared" si="1"/>
        <v>3.7499999999999999E-2</v>
      </c>
      <c r="R12" s="91">
        <f>SUM(P10:P12)</f>
        <v>4</v>
      </c>
      <c r="S12" s="92">
        <f>R12/$P$31</f>
        <v>0.05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7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7</v>
      </c>
      <c r="Q21" s="78">
        <f t="shared" si="1"/>
        <v>8.7499999999999994E-2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7</v>
      </c>
      <c r="S22" s="92">
        <f t="shared" ref="S22:S30" si="2">R22/$P$31</f>
        <v>8.7499999999999994E-2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69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69</v>
      </c>
      <c r="Q23" s="93">
        <f t="shared" si="1"/>
        <v>0.86250000000000004</v>
      </c>
      <c r="R23" s="94">
        <f t="shared" ref="R23:R30" si="3">SUM(P23)</f>
        <v>69</v>
      </c>
      <c r="S23" s="95">
        <f t="shared" si="2"/>
        <v>0.86250000000000004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2</v>
      </c>
      <c r="E31" s="97">
        <f t="shared" si="4"/>
        <v>76</v>
      </c>
      <c r="F31" s="97">
        <f t="shared" si="4"/>
        <v>0</v>
      </c>
      <c r="G31" s="97">
        <f t="shared" si="4"/>
        <v>2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80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2.5000000000000001E-2</v>
      </c>
      <c r="E32" s="111">
        <f>E31/P31</f>
        <v>0.95</v>
      </c>
      <c r="F32" s="111">
        <f>F31/P31</f>
        <v>0</v>
      </c>
      <c r="G32" s="111">
        <f>G31/P31</f>
        <v>2.5000000000000001E-2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143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146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Novembru 2020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9" t="s">
        <v>163</v>
      </c>
      <c r="D9" s="146" t="s">
        <v>164</v>
      </c>
      <c r="E9" s="70" t="s">
        <v>135</v>
      </c>
      <c r="F9" s="70" t="s">
        <v>136</v>
      </c>
      <c r="G9" s="70" t="s">
        <v>139</v>
      </c>
      <c r="H9" s="146" t="s">
        <v>165</v>
      </c>
      <c r="I9" s="70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1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1</v>
      </c>
      <c r="Q10" s="78">
        <f t="shared" ref="Q10:Q26" si="1">P10/$P$31</f>
        <v>9.0090090090090089E-3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1</v>
      </c>
      <c r="F11" s="82">
        <f>SUMIF('Mifsud J (Ghawdex)'!$D$23:$D$43,B11,'Mifsud J (Ghawdex)'!$M$23:$M$43)</f>
        <v>8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9</v>
      </c>
      <c r="Q11" s="84">
        <f t="shared" si="1"/>
        <v>8.1081081081081086E-2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16</v>
      </c>
      <c r="D12" s="88">
        <f>SUMIF('Sultana B. (Ghawdex)'!$D$23:$D$43,B12,'Sultana B. (Ghawdex)'!$M$23:$M$43)</f>
        <v>1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17</v>
      </c>
      <c r="Q12" s="90">
        <f t="shared" si="1"/>
        <v>0.15315315315315314</v>
      </c>
      <c r="R12" s="91">
        <f>SUM(P10:P12)</f>
        <v>27</v>
      </c>
      <c r="S12" s="92">
        <f>R12/$P$31</f>
        <v>0.24324324324324326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0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2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2</v>
      </c>
      <c r="Q20" s="90">
        <f t="shared" si="1"/>
        <v>1.8018018018018018E-2</v>
      </c>
      <c r="R20" s="91">
        <f>SUM(P16:P20)</f>
        <v>2</v>
      </c>
      <c r="S20" s="92">
        <f>R20/$P$31</f>
        <v>1.8018018018018018E-2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7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7</v>
      </c>
      <c r="Q21" s="78">
        <f t="shared" si="1"/>
        <v>6.3063063063063057E-2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7</v>
      </c>
      <c r="S22" s="92">
        <f t="shared" ref="S22:S30" si="2">R22/$P$31</f>
        <v>6.3063063063063057E-2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71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71</v>
      </c>
      <c r="Q23" s="93">
        <f t="shared" si="1"/>
        <v>0.63963963963963966</v>
      </c>
      <c r="R23" s="94">
        <f t="shared" ref="R23:R30" si="3">SUM(P23)</f>
        <v>71</v>
      </c>
      <c r="S23" s="95">
        <f t="shared" si="2"/>
        <v>0.63963963963963966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4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4</v>
      </c>
      <c r="Q30" s="93">
        <f>P30/$P$31</f>
        <v>3.6036036036036036E-2</v>
      </c>
      <c r="R30" s="94">
        <f t="shared" si="3"/>
        <v>4</v>
      </c>
      <c r="S30" s="95">
        <f t="shared" si="2"/>
        <v>3.6036036036036036E-2</v>
      </c>
    </row>
    <row r="31" spans="2:19" ht="13.5" customHeight="1" thickBot="1" x14ac:dyDescent="0.25">
      <c r="B31" s="96" t="s">
        <v>15</v>
      </c>
      <c r="C31" s="97">
        <f t="shared" ref="C31:H31" si="4">SUM(C10:C30)</f>
        <v>16</v>
      </c>
      <c r="D31" s="97">
        <f t="shared" si="4"/>
        <v>1</v>
      </c>
      <c r="E31" s="97">
        <f t="shared" si="4"/>
        <v>1</v>
      </c>
      <c r="F31" s="97">
        <f t="shared" si="4"/>
        <v>93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111</v>
      </c>
      <c r="Q31" s="9"/>
      <c r="R31" s="8"/>
      <c r="S31" s="10"/>
    </row>
    <row r="32" spans="2:19" ht="13.5" customHeight="1" thickBot="1" x14ac:dyDescent="0.25">
      <c r="C32" s="110">
        <f>C31/P31</f>
        <v>0.14414414414414414</v>
      </c>
      <c r="D32" s="111">
        <f>D31/P31</f>
        <v>9.0090090090090089E-3</v>
      </c>
      <c r="E32" s="111">
        <f>E31/P31</f>
        <v>9.0090090090090089E-3</v>
      </c>
      <c r="F32" s="111">
        <f>F31/P31</f>
        <v>0.83783783783783783</v>
      </c>
      <c r="G32" s="111">
        <f>G31/P31</f>
        <v>0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45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47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Novembru 2020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9" t="s">
        <v>163</v>
      </c>
      <c r="C9" s="146" t="s">
        <v>164</v>
      </c>
      <c r="D9" s="70" t="s">
        <v>135</v>
      </c>
      <c r="E9" s="70" t="s">
        <v>136</v>
      </c>
      <c r="F9" s="70" t="s">
        <v>139</v>
      </c>
      <c r="G9" s="146" t="s">
        <v>165</v>
      </c>
      <c r="H9" s="70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1</v>
      </c>
      <c r="D10" s="76">
        <f>SUMIF('Mifsud J (Ghawdex)'!$D$23:$D$43,A10,'Mifsud J (Ghawdex)'!$S$23:$S$43)</f>
        <v>15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2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20</v>
      </c>
      <c r="P10" s="78">
        <f t="shared" ref="P10:P25" si="1">O10/$O$31</f>
        <v>0.04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3</v>
      </c>
      <c r="D11" s="82">
        <f>SUMIF('Mifsud J (Ghawdex)'!$D$23:$D$43,A11,'Mifsud J (Ghawdex)'!$S$23:$S$43)</f>
        <v>36</v>
      </c>
      <c r="E11" s="82">
        <f>SUMIF('Camilleri N. (Ghawdex)'!$D$23:$D$43,A11,'Camilleri N. (Ghawdex)'!$S$23:$S$43)</f>
        <v>1</v>
      </c>
      <c r="F11" s="82">
        <f>SUMIF('Vella M. (Ghawdex)'!$D$19:$D$39,A11,'Vella M. (Ghawdex)'!$S$19:$S$39)</f>
        <v>11</v>
      </c>
      <c r="G11" s="82">
        <f>SUMIF('Frendo Dimech D. (Ghawdex)'!$D$23:$D$43,A11,'Frendo Dimech D. (Ghawdex)'!$S$23:$S$43)</f>
        <v>0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52</v>
      </c>
      <c r="P11" s="84">
        <f t="shared" si="1"/>
        <v>0.104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46</v>
      </c>
      <c r="C12" s="88">
        <f>SUMIF('Sultana B. (Ghawdex)'!$D$23:$D$43,A12,'Sultana B. (Ghawdex)'!$S$23:$S$43)</f>
        <v>29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142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217</v>
      </c>
      <c r="P12" s="90">
        <f t="shared" si="1"/>
        <v>0.434</v>
      </c>
      <c r="Q12" s="91">
        <f>SUM(O10:O12)</f>
        <v>289</v>
      </c>
      <c r="R12" s="92">
        <f>Q12/$O$31</f>
        <v>0.57799999999999996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18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18</v>
      </c>
      <c r="P15" s="90">
        <f t="shared" si="1"/>
        <v>3.5999999999999997E-2</v>
      </c>
      <c r="Q15" s="91">
        <f>SUM(O13:O15)</f>
        <v>18</v>
      </c>
      <c r="R15" s="92">
        <f>Q15/$O$31</f>
        <v>3.5999999999999997E-2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3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3</v>
      </c>
      <c r="P17" s="84">
        <f t="shared" si="1"/>
        <v>6.0000000000000001E-3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0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0</v>
      </c>
      <c r="P19" s="84">
        <f t="shared" si="1"/>
        <v>0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3</v>
      </c>
      <c r="R20" s="92">
        <f>Q20/$O$31</f>
        <v>6.0000000000000001E-3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37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37</v>
      </c>
      <c r="P21" s="78">
        <f t="shared" si="1"/>
        <v>7.3999999999999996E-2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37</v>
      </c>
      <c r="R22" s="92">
        <f t="shared" ref="R22:R30" si="2">Q22/$O$31</f>
        <v>7.3999999999999996E-2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151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2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153</v>
      </c>
      <c r="P23" s="93">
        <f t="shared" si="1"/>
        <v>0.30599999999999999</v>
      </c>
      <c r="Q23" s="94">
        <f t="shared" ref="Q23:Q30" si="3">SUM(O23)</f>
        <v>153</v>
      </c>
      <c r="R23" s="95">
        <f t="shared" si="2"/>
        <v>0.30599999999999999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47</v>
      </c>
      <c r="C31" s="97">
        <f t="shared" si="4"/>
        <v>33</v>
      </c>
      <c r="D31" s="97">
        <f t="shared" si="4"/>
        <v>260</v>
      </c>
      <c r="E31" s="97">
        <f t="shared" si="4"/>
        <v>1</v>
      </c>
      <c r="F31" s="97">
        <f t="shared" si="4"/>
        <v>153</v>
      </c>
      <c r="G31" s="97">
        <f t="shared" si="4"/>
        <v>4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500</v>
      </c>
      <c r="P31" s="9"/>
      <c r="Q31" s="8"/>
      <c r="R31" s="10"/>
    </row>
    <row r="32" spans="1:18" ht="13.5" customHeight="1" thickBot="1" x14ac:dyDescent="0.25">
      <c r="B32" s="110">
        <f>B31/O31</f>
        <v>9.4E-2</v>
      </c>
      <c r="C32" s="111">
        <f>C31/O31</f>
        <v>6.6000000000000003E-2</v>
      </c>
      <c r="D32" s="111">
        <f>D31/O31</f>
        <v>0.52</v>
      </c>
      <c r="E32" s="111">
        <f>E31/O31</f>
        <v>2E-3</v>
      </c>
      <c r="F32" s="111">
        <f>F31/O31</f>
        <v>0.30599999999999999</v>
      </c>
      <c r="G32" s="111">
        <f>G31/O31</f>
        <v>8.0000000000000002E-3</v>
      </c>
      <c r="H32" s="158">
        <f>H31/O31</f>
        <v>4.0000000000000001E-3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9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7" t="s">
        <v>11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12" customHeight="1" x14ac:dyDescent="0.2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2:22" ht="12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t="4.5" customHeight="1" x14ac:dyDescent="0.2"/>
    <row r="9" spans="2:22" ht="12" hidden="1" customHeight="1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Novembru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8" t="s">
        <v>53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6.75" hidden="1" customHeight="1" x14ac:dyDescent="0.2"/>
    <row r="15" spans="2:22" ht="10.5" customHeight="1" x14ac:dyDescent="0.2">
      <c r="B15" s="180" t="s">
        <v>48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6" t="s">
        <v>10</v>
      </c>
      <c r="D51" s="176"/>
      <c r="E51" s="176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3" workbookViewId="0">
      <selection activeCell="M26" sqref="M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4.1" customHeight="1" x14ac:dyDescent="0.2"/>
    <row r="4" spans="2:22" ht="15.75" customHeight="1" x14ac:dyDescent="0.25">
      <c r="B4" s="177" t="s">
        <v>166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Novembru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0</v>
      </c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62</v>
      </c>
      <c r="H25" s="119"/>
      <c r="I25" s="122"/>
      <c r="J25" s="119"/>
      <c r="K25" s="122"/>
      <c r="L25" s="119"/>
      <c r="M25" s="122">
        <v>16</v>
      </c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46</v>
      </c>
      <c r="T25" s="119"/>
      <c r="U25" s="122"/>
      <c r="V25" s="119"/>
      <c r="W25" s="121">
        <f>IF(ISNUMBER(S25),S25,0)-IF(ISNUMBER(U25),U25,0)</f>
        <v>46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63</v>
      </c>
      <c r="H45" s="121"/>
      <c r="I45" s="123">
        <f>SUM(I22:I43)</f>
        <v>0</v>
      </c>
      <c r="J45" s="121"/>
      <c r="K45" s="123">
        <f>SUM(K23:K43)</f>
        <v>0</v>
      </c>
      <c r="L45" s="121"/>
      <c r="M45" s="123">
        <f>SUM(M22:M43)</f>
        <v>16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47</v>
      </c>
      <c r="T45" s="121"/>
      <c r="U45" s="123">
        <f>SUM(U22:U43)</f>
        <v>0</v>
      </c>
      <c r="V45" s="121"/>
      <c r="W45" s="123">
        <f>SUM(W22:W43)</f>
        <v>47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4"/>
      <c r="D52" s="185"/>
      <c r="E52" s="185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M53" s="5"/>
      <c r="N53" s="28" t="s">
        <v>35</v>
      </c>
      <c r="Q53" s="183" t="s">
        <v>167</v>
      </c>
      <c r="R53" s="176"/>
      <c r="S53" s="176"/>
      <c r="T53" s="176"/>
      <c r="U53" s="176"/>
      <c r="V53" s="176"/>
      <c r="W53" s="176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2" workbookViewId="0">
      <selection activeCell="C52" sqref="C52:E52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151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Novembru 2020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3</v>
      </c>
      <c r="H24" s="5"/>
      <c r="I24" s="39">
        <v>0</v>
      </c>
      <c r="J24" s="5"/>
      <c r="K24" s="39"/>
      <c r="L24" s="5"/>
      <c r="M24" s="39">
        <v>0</v>
      </c>
      <c r="N24" s="145"/>
      <c r="O24" s="39"/>
      <c r="P24" s="5"/>
      <c r="Q24" s="39">
        <v>0</v>
      </c>
      <c r="R24" s="5"/>
      <c r="S24" s="43">
        <f t="shared" si="0"/>
        <v>3</v>
      </c>
      <c r="T24" s="5"/>
      <c r="U24" s="39">
        <v>0</v>
      </c>
      <c r="V24" s="5"/>
      <c r="W24" s="43">
        <f>IF(ISNUMBER(S24),S24,0)-IF(ISNUMBER(U24),U24,0)</f>
        <v>3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0">
        <v>28</v>
      </c>
      <c r="H25" s="5"/>
      <c r="I25" s="39">
        <v>2</v>
      </c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t="shared" si="0"/>
        <v>29</v>
      </c>
      <c r="T25" s="5"/>
      <c r="U25" s="39"/>
      <c r="V25" s="5"/>
      <c r="W25" s="43">
        <f>IF(ISNUMBER(S25),S25,0)-IF(ISNUMBER(U25),U25,0)</f>
        <v>29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32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33</v>
      </c>
      <c r="T45" s="43"/>
      <c r="U45" s="44">
        <f>SUM(U22:U43)</f>
        <v>0</v>
      </c>
      <c r="V45" s="43"/>
      <c r="W45" s="44">
        <f>SUM(W22:W43)</f>
        <v>33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4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K53" s="144"/>
      <c r="M53" s="5"/>
      <c r="N53" s="28" t="s">
        <v>35</v>
      </c>
      <c r="Q53" s="29"/>
      <c r="S53" s="153" t="s">
        <v>152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2" workbookViewId="0">
      <selection activeCell="S40" sqref="S4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5" ht="6" customHeight="1" x14ac:dyDescent="0.2"/>
    <row r="4" spans="2:25" ht="15.75" customHeight="1" x14ac:dyDescent="0.25">
      <c r="B4" s="186" t="s">
        <v>130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5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5" ht="5.45" customHeight="1" x14ac:dyDescent="0.2"/>
    <row r="7" spans="2:25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5" hidden="1" x14ac:dyDescent="0.2"/>
    <row r="9" spans="2:25" s="153" customFormat="1" ht="15.75" x14ac:dyDescent="0.25">
      <c r="B9" s="12" t="s">
        <v>38</v>
      </c>
      <c r="C9" s="12"/>
      <c r="D9" s="12"/>
      <c r="E9" s="12"/>
      <c r="G9" s="156"/>
      <c r="H9" s="166" t="s">
        <v>158</v>
      </c>
      <c r="I9" s="156"/>
      <c r="K9" s="128"/>
      <c r="L9" s="156"/>
      <c r="M9" s="156"/>
      <c r="P9" s="156"/>
      <c r="Q9" s="165"/>
    </row>
    <row r="10" spans="2:25" ht="3.75" customHeight="1" x14ac:dyDescent="0.2"/>
    <row r="11" spans="2:25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5" ht="6.75" hidden="1" customHeight="1" x14ac:dyDescent="0.2"/>
    <row r="13" spans="2:25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16</v>
      </c>
      <c r="H23" s="5"/>
      <c r="I23" s="38"/>
      <c r="J23" s="5"/>
      <c r="K23" s="38"/>
      <c r="L23" s="5"/>
      <c r="M23" s="38">
        <v>1</v>
      </c>
      <c r="N23" s="5"/>
      <c r="O23" s="38"/>
      <c r="P23" s="5"/>
      <c r="Q23" s="148"/>
      <c r="R23" s="5"/>
      <c r="S23" s="43">
        <f t="shared" ref="S23:S43" si="0">IF(ISNUMBER(G23),G23,0)+IF(ISNUMBER(I23),I23,0)-IF(ISNUMBER(M23),M23,0)+IF(ISNUMBER(O23),O23,0)-IF(ISNUMBER(Q23),Q23,0)+IF(ISNUMBER(K23),K23,0)</f>
        <v>15</v>
      </c>
      <c r="T23" s="5"/>
      <c r="U23" s="151">
        <v>0</v>
      </c>
      <c r="V23" s="5"/>
      <c r="W23" s="43">
        <f t="shared" ref="W23:W43" si="1">IF(ISNUMBER(S23),S23,0)-IF(ISNUMBER(U23),U23,0)</f>
        <v>15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44</v>
      </c>
      <c r="H24" s="5"/>
      <c r="I24" s="39"/>
      <c r="J24" s="5"/>
      <c r="K24" s="39"/>
      <c r="L24" s="5"/>
      <c r="M24" s="39">
        <v>8</v>
      </c>
      <c r="N24" s="5"/>
      <c r="O24" s="39"/>
      <c r="P24" s="5"/>
      <c r="Q24" s="130"/>
      <c r="R24" s="5"/>
      <c r="S24" s="43">
        <f t="shared" si="0"/>
        <v>36</v>
      </c>
      <c r="T24" s="5"/>
      <c r="U24" s="152">
        <v>3</v>
      </c>
      <c r="V24" s="5"/>
      <c r="W24" s="43">
        <f t="shared" si="1"/>
        <v>33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0"/>
      <c r="V25" s="5"/>
      <c r="W25" s="43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0"/>
      <c r="V26" s="5"/>
      <c r="W26" s="43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0"/>
      <c r="V27" s="5"/>
      <c r="W27" s="43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17</v>
      </c>
      <c r="H28" s="5"/>
      <c r="I28" s="39"/>
      <c r="J28" s="5"/>
      <c r="K28" s="39"/>
      <c r="L28" s="5"/>
      <c r="M28" s="39"/>
      <c r="N28" s="5"/>
      <c r="O28" s="130">
        <v>1</v>
      </c>
      <c r="P28" s="5"/>
      <c r="Q28" s="39"/>
      <c r="R28" s="5"/>
      <c r="S28" s="43">
        <f>IF(ISNUMBER(G28),G28,0)+IF(ISNUMBER(I28),I28,0)-IF(ISNUMBER(M28),M28,0)+IF(ISNUMBER(O28),O28,0)-IF(ISNUMBER(Q28),Q28,0)+IF(ISNUMBER(#REF!),#REF!,0)</f>
        <v>18</v>
      </c>
      <c r="T28" s="5"/>
      <c r="U28" s="138">
        <v>0</v>
      </c>
      <c r="V28" s="5"/>
      <c r="W28" s="43">
        <f t="shared" si="1"/>
        <v>18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>IF(ISNUMBER(G29),G29,0)+IF(ISNUMBER(I29),I29,0)-IF(ISNUMBER(M29),M29,0)+IF(ISNUMBER(O29),O29,0)-IF(ISNUMBER(Q29),Q29,0)+IF(ISNUMBER(K28),K28,0)</f>
        <v>0</v>
      </c>
      <c r="T29" s="5"/>
      <c r="U29" s="130"/>
      <c r="V29" s="5"/>
      <c r="W29" s="43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3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3</v>
      </c>
      <c r="T30" s="5"/>
      <c r="U30" s="138">
        <v>0</v>
      </c>
      <c r="V30" s="5"/>
      <c r="W30" s="43">
        <f t="shared" si="1"/>
        <v>3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0"/>
      <c r="V31" s="5"/>
      <c r="W31" s="43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138">
        <v>0</v>
      </c>
      <c r="V32" s="5"/>
      <c r="W32" s="43">
        <f t="shared" si="1"/>
        <v>0</v>
      </c>
      <c r="X32" s="26"/>
      <c r="AC32" s="11" t="s">
        <v>155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2</v>
      </c>
      <c r="H33" s="5"/>
      <c r="I33" s="39"/>
      <c r="J33" s="5"/>
      <c r="K33" s="39"/>
      <c r="L33" s="5"/>
      <c r="M33" s="39">
        <v>2</v>
      </c>
      <c r="N33" s="5"/>
      <c r="O33" s="39"/>
      <c r="P33" s="5"/>
      <c r="Q33" s="39"/>
      <c r="R33" s="5"/>
      <c r="S33" s="43">
        <f t="shared" si="0"/>
        <v>0</v>
      </c>
      <c r="T33" s="5"/>
      <c r="U33" s="130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37</v>
      </c>
      <c r="H34" s="5"/>
      <c r="I34" s="39">
        <v>7</v>
      </c>
      <c r="J34" s="5"/>
      <c r="K34" s="39"/>
      <c r="L34" s="5"/>
      <c r="M34" s="39">
        <v>7</v>
      </c>
      <c r="N34" s="5"/>
      <c r="O34" s="39"/>
      <c r="P34" s="5"/>
      <c r="Q34" s="39"/>
      <c r="R34" s="5"/>
      <c r="S34" s="43">
        <f t="shared" si="0"/>
        <v>37</v>
      </c>
      <c r="T34" s="5"/>
      <c r="U34" s="138">
        <v>0</v>
      </c>
      <c r="V34" s="5"/>
      <c r="W34" s="43">
        <f t="shared" si="1"/>
        <v>37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152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8">
        <v>0</v>
      </c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153</v>
      </c>
      <c r="H36" s="5"/>
      <c r="I36" s="39">
        <v>69</v>
      </c>
      <c r="J36" s="5"/>
      <c r="K36" s="39"/>
      <c r="L36" s="5"/>
      <c r="M36" s="39">
        <v>71</v>
      </c>
      <c r="N36" s="5"/>
      <c r="O36" s="39"/>
      <c r="P36" s="5"/>
      <c r="Q36" s="39"/>
      <c r="R36" s="5"/>
      <c r="S36" s="43">
        <f t="shared" si="0"/>
        <v>151</v>
      </c>
      <c r="T36" s="5"/>
      <c r="U36" s="138">
        <v>0</v>
      </c>
      <c r="V36" s="5"/>
      <c r="W36" s="43">
        <f t="shared" si="1"/>
        <v>151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0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0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0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0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0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0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4</v>
      </c>
      <c r="H43" s="5"/>
      <c r="I43" s="39"/>
      <c r="J43" s="5"/>
      <c r="K43" s="39"/>
      <c r="L43" s="5"/>
      <c r="M43" s="39">
        <v>4</v>
      </c>
      <c r="N43" s="5"/>
      <c r="O43" s="39"/>
      <c r="P43" s="5"/>
      <c r="Q43" s="39"/>
      <c r="R43" s="5"/>
      <c r="S43" s="43">
        <f t="shared" si="0"/>
        <v>0</v>
      </c>
      <c r="T43" s="5"/>
      <c r="U43" s="130"/>
      <c r="V43" s="5"/>
      <c r="W43" s="43">
        <f t="shared" si="1"/>
        <v>0</v>
      </c>
      <c r="X43" s="26"/>
    </row>
    <row r="44" spans="2:24" x14ac:dyDescent="0.2">
      <c r="B44" s="24"/>
      <c r="W44" s="14"/>
      <c r="X44" s="167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276</v>
      </c>
      <c r="H45" s="44">
        <f t="shared" ref="H45:W45" si="2">SUM(H23:H43)</f>
        <v>0</v>
      </c>
      <c r="I45" s="44">
        <f t="shared" si="2"/>
        <v>76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93</v>
      </c>
      <c r="N45" s="44">
        <f t="shared" si="2"/>
        <v>0</v>
      </c>
      <c r="O45" s="44">
        <f t="shared" si="2"/>
        <v>1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260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257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1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2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3"/>
      <c r="V48" s="21"/>
      <c r="W48" s="21"/>
      <c r="X48" s="27"/>
    </row>
    <row r="49" spans="2:24" x14ac:dyDescent="0.2">
      <c r="C49" s="139"/>
      <c r="D49" s="160" t="s">
        <v>134</v>
      </c>
      <c r="E49" s="160"/>
      <c r="F49" s="156"/>
      <c r="G49" s="161">
        <v>2</v>
      </c>
      <c r="H49" s="142"/>
      <c r="I49" s="161"/>
      <c r="J49" s="142"/>
      <c r="K49" s="141"/>
      <c r="L49" s="142"/>
      <c r="M49" s="161">
        <v>2</v>
      </c>
      <c r="N49" s="142"/>
      <c r="O49" s="141"/>
      <c r="P49" s="142"/>
      <c r="Q49" s="141"/>
      <c r="R49" s="140"/>
      <c r="S49" s="162">
        <v>0</v>
      </c>
      <c r="T49" s="156"/>
      <c r="U49" s="152"/>
      <c r="V49" s="156"/>
      <c r="W49" s="162">
        <v>0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4"/>
      <c r="C52" s="149" t="s">
        <v>157</v>
      </c>
      <c r="D52" s="155"/>
      <c r="E52" s="14"/>
      <c r="Q52" s="14"/>
      <c r="R52" s="14"/>
      <c r="S52" s="14"/>
      <c r="T52" s="14"/>
      <c r="U52" s="125"/>
      <c r="V52" s="14"/>
      <c r="W52" s="14"/>
    </row>
    <row r="53" spans="2:24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4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1"/>
      <c r="V56" s="5"/>
      <c r="W56" s="34"/>
    </row>
    <row r="57" spans="2:24" x14ac:dyDescent="0.2">
      <c r="Q57" s="35"/>
      <c r="R57" s="36"/>
      <c r="S57" s="36"/>
      <c r="T57" s="36"/>
      <c r="U57" s="135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November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1BB94258-B02E-430F-95CB-2F7CF075105E}"/>
</file>

<file path=customXml/itemProps2.xml><?xml version="1.0" encoding="utf-8"?>
<ds:datastoreItem xmlns:ds="http://schemas.openxmlformats.org/officeDocument/2006/customXml" ds:itemID="{6C89AA41-E30E-48A6-AC69-EAE6A8C30CCE}"/>
</file>

<file path=customXml/itemProps3.xml><?xml version="1.0" encoding="utf-8"?>
<ds:datastoreItem xmlns:ds="http://schemas.openxmlformats.org/officeDocument/2006/customXml" ds:itemID="{42567283-CC52-41CE-9687-EF6C6B7B4A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2020-11-30T12:46:12Z</cp:lastPrinted>
  <dcterms:created xsi:type="dcterms:W3CDTF">2001-09-20T13:22:09Z</dcterms:created>
  <dcterms:modified xsi:type="dcterms:W3CDTF">2021-09-02T11:12:15Z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