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"/>
    </mc:Choice>
  </mc:AlternateContent>
  <bookViews>
    <workbookView xWindow="0" yWindow="0" windowWidth="23040" windowHeight="8484" tabRatio="934" firstSheet="10" activeTab="10"/>
  </bookViews>
  <sheets>
    <sheet name="Kriminal" sheetId="1" r:id="rId1"/>
    <sheet name="Sheet1" sheetId="43" r:id="rId2"/>
    <sheet name="Sheet2" sheetId="44" r:id="rId3"/>
    <sheet name="Sheet3" sheetId="45" r:id="rId4"/>
    <sheet name="Sheet5" sheetId="46" r:id="rId5"/>
    <sheet name="Sheet6" sheetId="47" r:id="rId6"/>
    <sheet name="Introdotti(Mag-Gozo)" sheetId="3" r:id="rId7"/>
    <sheet name="Decizi(Mag-Gozo)" sheetId="5" r:id="rId8"/>
    <sheet name="Pendenti(Mag-Gozo)" sheetId="7" r:id="rId9"/>
    <sheet name="Kriminal (Appelli Inferjuri)" sheetId="26" r:id="rId10"/>
    <sheet name="Coppini P. (Ghawdex)" sheetId="27" r:id="rId11"/>
    <sheet name="Vella Cuschieri J. (Ghawdex)" sheetId="28" r:id="rId12"/>
    <sheet name="blank" sheetId="37" state="hidden" r:id="rId13"/>
    <sheet name="Mifsud J (Ghawdex)" sheetId="31" r:id="rId14"/>
    <sheet name="empty 3" sheetId="38" state="hidden" r:id="rId15"/>
    <sheet name="Demicoli J.(Ghawdex)" sheetId="34" r:id="rId16"/>
    <sheet name="Camilleri N. (Ghawdex)" sheetId="36" r:id="rId17"/>
    <sheet name="Vella M. (Ghawdex)" sheetId="40" r:id="rId18"/>
    <sheet name="Galea C. (Ghawdex)" sheetId="41" r:id="rId19"/>
    <sheet name="MY NOTES" sheetId="39" r:id="rId20"/>
    <sheet name="Sheet4" sheetId="42" r:id="rId21"/>
  </sheets>
  <externalReferences>
    <externalReference r:id="rId22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L20" i="1" l="1"/>
  <c r="J20" i="1"/>
  <c r="I20" i="1"/>
  <c r="H20" i="1"/>
  <c r="S43" i="41"/>
  <c r="W43" i="41" s="1"/>
  <c r="U41" i="41"/>
  <c r="N20" i="1" s="1"/>
  <c r="Q41" i="41"/>
  <c r="O41" i="41"/>
  <c r="K20" i="1" s="1"/>
  <c r="M41" i="41"/>
  <c r="K41" i="41"/>
  <c r="I41" i="41"/>
  <c r="G41" i="41"/>
  <c r="G20" i="1" s="1"/>
  <c r="W39" i="41"/>
  <c r="S39" i="41"/>
  <c r="W38" i="41"/>
  <c r="S37" i="41"/>
  <c r="W37" i="41" s="1"/>
  <c r="S36" i="41"/>
  <c r="W36" i="41" s="1"/>
  <c r="S35" i="41"/>
  <c r="W35" i="41" s="1"/>
  <c r="S34" i="41"/>
  <c r="W34" i="41" s="1"/>
  <c r="S33" i="41"/>
  <c r="W33" i="41" s="1"/>
  <c r="S32" i="41"/>
  <c r="W31" i="41"/>
  <c r="S31" i="41"/>
  <c r="W30" i="41"/>
  <c r="S29" i="41"/>
  <c r="W29" i="41" s="1"/>
  <c r="W28" i="41"/>
  <c r="W27" i="41"/>
  <c r="S27" i="41"/>
  <c r="W26" i="41"/>
  <c r="S26" i="41"/>
  <c r="W25" i="41"/>
  <c r="S25" i="41"/>
  <c r="W24" i="41"/>
  <c r="S24" i="41"/>
  <c r="W23" i="41"/>
  <c r="S23" i="41"/>
  <c r="W22" i="41"/>
  <c r="S22" i="41"/>
  <c r="S21" i="41"/>
  <c r="W21" i="41" s="1"/>
  <c r="S20" i="41"/>
  <c r="W20" i="41" s="1"/>
  <c r="S19" i="41"/>
  <c r="H7" i="41"/>
  <c r="C20" i="1"/>
  <c r="M20" i="1" l="1"/>
  <c r="W19" i="41"/>
  <c r="W41" i="41" s="1"/>
  <c r="H10" i="7"/>
  <c r="H31" i="7" s="1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W31" i="28"/>
  <c r="W36" i="28"/>
  <c r="W33" i="28"/>
  <c r="W35" i="28"/>
  <c r="C21" i="7"/>
  <c r="E13" i="7"/>
  <c r="B10" i="7"/>
  <c r="E10" i="7"/>
  <c r="F30" i="7"/>
  <c r="F27" i="7"/>
  <c r="F13" i="7"/>
  <c r="W19" i="40"/>
  <c r="F14" i="7"/>
  <c r="F18" i="7"/>
  <c r="F22" i="7"/>
  <c r="F25" i="7"/>
  <c r="F26" i="7"/>
  <c r="W24" i="40"/>
  <c r="W26" i="40"/>
  <c r="W39" i="31"/>
  <c r="W27" i="31"/>
  <c r="I21" i="1" l="1"/>
  <c r="N21" i="1"/>
  <c r="D28" i="7"/>
  <c r="W42" i="31"/>
  <c r="W31" i="31"/>
  <c r="S45" i="28"/>
  <c r="K21" i="1"/>
  <c r="L21" i="1"/>
  <c r="W25" i="28"/>
  <c r="W20" i="40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O17" i="7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Q15" i="7" l="1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<sst xmlns="http://schemas.openxmlformats.org/spreadsheetml/2006/main" count="614" uniqueCount="165">
  <si>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</si>
  <si>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</si>
  <si>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</si>
  <si>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</si>
  <si>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</si>
  <si>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</si>
  <si>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</si>
  <si>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</si>
  <si>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</si>
  <si>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</si>
  <si>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</si>
  <si>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</si>
  <si>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</si>
  <si>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</si>
  <si>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</si>
  <si>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</si>
  <si>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</si>
  <si>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</si>
  <si>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</si>
  <si>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</si>
  <si>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</si>
  <si>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</si>
  <si>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</si>
  <si>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</si>
  <si>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</si>
  <si>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</si>
  <si>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</si>
  <si>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</si>
  <si>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</si>
  <si>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</si>
  <si>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</si>
  <si>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</si>
  <si>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</si>
  <si>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</si>
  <si>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</si>
  <si>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</si>
  <si>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</si>
  <si>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</si>
  <si>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</si>
  <si>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</si>
  <si>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</si>
  <si>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</si>
  <si>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</si>
  <si>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</si>
  <si>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</si>
  <si>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</si>
  <si>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</si>
  <si>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</si>
  <si>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</si>
  <si>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</si>
  <si>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</si>
  <si>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</si>
  <si>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</si>
  <si>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</si>
  <si>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</si>
  <si>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</si>
  <si>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</si>
  <si>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</si>
  <si>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</si>
  <si>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</si>
  <si>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</si>
  <si>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</si>
  <si>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</si>
  <si>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</si>
  <si>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</si>
  <si>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</si>
  <si>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</si>
  <si>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</si>
  <si>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</si>
  <si>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</si>
  <si>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</si>
  <si>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</si>
  <si>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</si>
  <si>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</si>
  <si>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</si>
  <si>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</si>
  <si>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</si>
  <si>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</si>
  <si>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</si>
  <si>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</si>
  <si>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</si>
  <si>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</si>
  <si>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</si>
  <si>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</si>
  <si>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</si>
  <si>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</si>
  <si>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</si>
  <si>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</si>
  <si>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</si>
  <si>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</si>
  <si>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</si>
  <si>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</si>
  <si>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</si>
  <si>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</si>
  <si>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</si>
  <si>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</si>
  <si>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</si>
  <si>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</si>
  <si>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</si>
  <si>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</si>
  <si>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</si>
  <si>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</si>
  <si>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</si>
  <si>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</si>
  <si>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</si>
  <si>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</si>
  <si>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</si>
  <si>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</si>
  <si>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</si>
  <si>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</si>
  <si>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</si>
  <si>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</si>
  <si>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</si>
  <si>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</si>
  <si>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</si>
  <si>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</si>
  <si>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</si>
  <si>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</si>
  <si>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</si>
  <si>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</si>
  <si>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</si>
  <si>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</si>
  <si>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</si>
  <si>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</si>
  <si>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</si>
  <si>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</si>
  <si>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</si>
  <si>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</si>
  <si>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</si>
  <si>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</si>
  <si>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</si>
  <si>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</si>
  <si>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</si>
  <si>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</si>
  <si>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</si>
  <si>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</si>
  <si>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</si>
  <si>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</si>
  <si>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</si>
  <si>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</si>
  <si>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</si>
  <si>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</si>
  <si>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</si>
  <si>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</si>
  <si>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</si>
  <si>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</si>
  <si>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</si>
  <si>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</si>
  <si>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</si>
  <si>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</si>
  <si>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</si>
  <si>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</si>
  <si>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</si>
  <si>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</si>
  <si>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</si>
  <si>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</si>
  <si>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</si>
  <si>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</si>
  <si>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</si>
  <si>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</si>
  <si>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Diċembru 2018</t>
  </si>
  <si>
    <t>31 ta' Dicembru 2018</t>
  </si>
  <si>
    <t>03.01.2019</t>
  </si>
  <si>
    <t>Maureen Xuereb</t>
  </si>
  <si>
    <t>04.01.2019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</si>
</sst>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topLeftCell="A18" zoomScale="90" zoomScaleNormal="90" zoomScaleSheetLayoutView="100" workbookViewId="0">
      <selection activeCell="J17" sqref="J1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157</v>
      </c>
      <c r="H6" s="116" t="s">
        <v>160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3"/>
      <c r="C9" s="163"/>
      <c r="D9" s="163"/>
      <c r="E9" s="163"/>
      <c r="F9" s="45"/>
      <c r="G9" s="50" t="s">
        <v>1</v>
      </c>
      <c r="H9" s="51"/>
      <c r="I9" s="51"/>
      <c r="J9" s="51"/>
      <c r="K9" s="51"/>
      <c r="L9" s="51"/>
      <c r="M9" s="52" t="s">
        <v>159</v>
      </c>
      <c r="N9" s="51"/>
      <c r="O9" s="53" t="s">
        <v>12</v>
      </c>
      <c r="Q9" t="s">
        <v>63</v>
      </c>
    </row>
    <row r="10" spans="2:17" x14ac:dyDescent="0.25">
      <c r="B10" s="163"/>
      <c r="C10" s="163"/>
      <c r="D10" s="163"/>
      <c r="E10" s="163"/>
      <c r="F10" s="45"/>
      <c r="G10" s="54"/>
      <c r="H10" s="55" t="s">
        <v>2</v>
      </c>
      <c r="I10" s="55" t="s">
        <v>102</v>
      </c>
      <c r="J10" s="55" t="s">
        <v>158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3" t="s">
        <v>152</v>
      </c>
      <c r="C12" s="163"/>
      <c r="D12" s="163"/>
      <c r="E12" s="163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3"/>
      <c r="C13" s="163"/>
      <c r="D13" s="163"/>
      <c r="E13" s="163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257</v>
      </c>
      <c r="H14" s="63">
        <f>'Coppini P. (Ghawdex)'!I45</f>
        <v>7</v>
      </c>
      <c r="I14" s="107">
        <f>'Coppini P. (Ghawdex)'!K45</f>
        <v>0</v>
      </c>
      <c r="J14" s="63">
        <f>'Coppini P. (Ghawdex)'!M45</f>
        <v>5</v>
      </c>
      <c r="K14" s="63">
        <f>'Coppini P. (Ghawdex)'!O45</f>
        <v>0</v>
      </c>
      <c r="L14" s="63">
        <f>'Coppini P. (Ghawdex)'!Q45</f>
        <v>3</v>
      </c>
      <c r="M14" s="64">
        <f t="shared" ref="M14:M18" si="0">G14+H14+I14-J14+K14-L14</f>
        <v>256</v>
      </c>
      <c r="N14" s="63">
        <f>'Coppini P. (Ghawdex)'!U45</f>
        <v>0</v>
      </c>
      <c r="O14" s="65">
        <f t="shared" ref="O14:O18" si="1">M14-N14</f>
        <v>256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34</v>
      </c>
      <c r="H15" s="63">
        <f>'Vella Cuschieri J. (Ghawdex)'!I45</f>
        <v>6</v>
      </c>
      <c r="I15" s="63">
        <f>'Vella Cuschieri J. (Ghawdex)'!K45</f>
        <v>0</v>
      </c>
      <c r="J15" s="63">
        <f>'Vella Cuschieri J. (Ghawdex)'!M45</f>
        <v>0</v>
      </c>
      <c r="K15" s="63">
        <f>'Vella Cuschieri J. (Ghawdex)'!O45</f>
        <v>0</v>
      </c>
      <c r="L15" s="63">
        <f>'Vella Cuschieri J. (Ghawdex)'!Q45</f>
        <v>4</v>
      </c>
      <c r="M15" s="64">
        <f t="shared" si="0"/>
        <v>36</v>
      </c>
      <c r="N15" s="63">
        <f>'Vella Cuschieri J. (Ghawdex)'!U45</f>
        <v>0</v>
      </c>
      <c r="O15" s="65">
        <f t="shared" si="1"/>
        <v>36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148</v>
      </c>
      <c r="H18" s="63">
        <f>'Mifsud J (Ghawdex)'!I45</f>
        <v>88</v>
      </c>
      <c r="I18" s="63">
        <f>'Mifsud J (Ghawdex)'!K45</f>
        <v>0</v>
      </c>
      <c r="J18" s="63">
        <f>'Mifsud J (Ghawdex)'!M45</f>
        <v>26</v>
      </c>
      <c r="K18" s="63">
        <f>'Mifsud J (Ghawdex)'!O45</f>
        <v>0</v>
      </c>
      <c r="L18" s="63">
        <f>'Mifsud J (Ghawdex)'!Q45</f>
        <v>1</v>
      </c>
      <c r="M18" s="64">
        <f t="shared" si="0"/>
        <v>209</v>
      </c>
      <c r="N18" s="63">
        <f>'Mifsud J (Ghawdex)'!U45</f>
        <v>3</v>
      </c>
      <c r="O18" s="65">
        <f t="shared" si="1"/>
        <v>206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1</v>
      </c>
      <c r="O20" s="65">
        <f>M20-N20</f>
        <v>1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532</v>
      </c>
      <c r="H21" s="69">
        <f t="shared" ref="H21:O21" si="2">SUM(H14:H20)</f>
        <v>101</v>
      </c>
      <c r="I21" s="69">
        <f t="shared" si="2"/>
        <v>0</v>
      </c>
      <c r="J21" s="69">
        <f t="shared" si="2"/>
        <v>31</v>
      </c>
      <c r="K21" s="69">
        <f t="shared" si="2"/>
        <v>0</v>
      </c>
      <c r="L21" s="69">
        <f t="shared" si="2"/>
        <v>8</v>
      </c>
      <c r="M21" s="69">
        <f t="shared" si="2"/>
        <v>594</v>
      </c>
      <c r="N21" s="69">
        <f t="shared" si="2"/>
        <v>4</v>
      </c>
      <c r="O21" s="69">
        <f t="shared" si="2"/>
        <v>590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2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0" t="s">
        <v>11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12" customHeight="1" x14ac:dyDescent="0.2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</row>
    <row r="7" spans="2:22" ht="12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t="4.5" customHeight="1" x14ac:dyDescent="0.25"/>
    <row r="9" spans="2:22" ht="12" hidden="1" customHeight="1" x14ac:dyDescent="0.25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Diċembru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1" t="s">
        <v>54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2:22" ht="6.75" hidden="1" customHeight="1" x14ac:dyDescent="0.25"/>
    <row r="15" spans="2:22" ht="10.5" customHeight="1" x14ac:dyDescent="0.25">
      <c r="B15" s="173" t="s">
        <v>49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69" t="s">
        <v>10</v>
      </c>
      <c r="D51" s="169"/>
      <c r="E51" s="169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abSelected="1" topLeftCell="A2" workbookViewId="0">
      <selection activeCell="Z24" sqref="Z24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13.95" customHeight="1" x14ac:dyDescent="0.25"/>
    <row r="4" spans="2:22" ht="15.75" customHeight="1" x14ac:dyDescent="0.3">
      <c r="B4" s="170" t="s">
        <v>38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Diċembru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8</v>
      </c>
      <c r="H24" s="120"/>
      <c r="I24" s="123">
        <v>5</v>
      </c>
      <c r="J24" s="120"/>
      <c r="K24" s="123"/>
      <c r="L24" s="120"/>
      <c r="M24" s="123">
        <v>1</v>
      </c>
      <c r="N24" s="120"/>
      <c r="O24" s="123"/>
      <c r="P24" s="120"/>
      <c r="Q24" s="123">
        <v>3</v>
      </c>
      <c r="R24" s="120"/>
      <c r="S24" s="122">
        <f>IF(ISNUMBER(G24),G24,0)+IF(ISNUMBER(I24),I24,0)-IF(ISNUMBER(M24),M24,0)+IF(ISNUMBER(O24),O24,0)-IF(ISNUMBER(Q24),Q24,0)+IF(ISNUMBER(K24),K24,0)</f>
        <v>9</v>
      </c>
      <c r="T24" s="120"/>
      <c r="U24" s="123"/>
      <c r="V24" s="120"/>
      <c r="W24" s="122">
        <f>IF(ISNUMBER(S24),S24,0)-IF(ISNUMBER(U24),U24,0)</f>
        <v>9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249</v>
      </c>
      <c r="H25" s="120"/>
      <c r="I25" s="123">
        <v>2</v>
      </c>
      <c r="J25" s="120"/>
      <c r="K25" s="123"/>
      <c r="L25" s="120"/>
      <c r="M25" s="123">
        <v>4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247</v>
      </c>
      <c r="T25" s="120"/>
      <c r="U25" s="123"/>
      <c r="V25" s="120"/>
      <c r="W25" s="122">
        <f>IF(ISNUMBER(S25),S25,0)-IF(ISNUMBER(U25),U25,0)</f>
        <v>247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257</v>
      </c>
      <c r="H45" s="122"/>
      <c r="I45" s="124">
        <f>SUM(I22:I43)</f>
        <v>7</v>
      </c>
      <c r="J45" s="122"/>
      <c r="K45" s="124">
        <f>SUM(K23:K43)</f>
        <v>0</v>
      </c>
      <c r="L45" s="122"/>
      <c r="M45" s="124">
        <f>SUM(M22:M43)</f>
        <v>5</v>
      </c>
      <c r="N45" s="122"/>
      <c r="O45" s="124">
        <f>SUM(O22:O43)</f>
        <v>0</v>
      </c>
      <c r="P45" s="122"/>
      <c r="Q45" s="124">
        <f>SUM(Q22:Q43)</f>
        <v>3</v>
      </c>
      <c r="R45" s="122"/>
      <c r="S45" s="124">
        <f>SUM(S22:S43)</f>
        <v>256</v>
      </c>
      <c r="T45" s="122"/>
      <c r="U45" s="124">
        <f>SUM(U22:U43)</f>
        <v>0</v>
      </c>
      <c r="V45" s="122"/>
      <c r="W45" s="124">
        <f>SUM(W22:W43)</f>
        <v>256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/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162</v>
      </c>
      <c r="D53" s="169"/>
      <c r="E53" s="169"/>
      <c r="M53" s="5"/>
      <c r="N53" s="28" t="s">
        <v>35</v>
      </c>
      <c r="Q53" s="176" t="s">
        <v>132</v>
      </c>
      <c r="R53" s="169"/>
      <c r="S53" s="169"/>
      <c r="T53" s="169"/>
      <c r="U53" s="169"/>
      <c r="V53" s="169"/>
      <c r="W53" s="169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C2" workbookViewId="0">
      <selection activeCell="Q37" sqref="Q37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130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Diċembru 2018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0</v>
      </c>
      <c r="H24" s="5"/>
      <c r="I24" s="39">
        <v>4</v>
      </c>
      <c r="J24" s="5"/>
      <c r="K24" s="39"/>
      <c r="L24" s="5"/>
      <c r="M24" s="39"/>
      <c r="N24" s="148"/>
      <c r="O24" s="39"/>
      <c r="P24" s="5"/>
      <c r="Q24" s="39">
        <v>4</v>
      </c>
      <c r="R24" s="5"/>
      <c r="S24" s="43">
        <f t="shared" si="0"/>
        <v>0</v>
      </c>
      <c r="T24" s="5"/>
      <c r="U24" s="39">
        <v>0</v>
      </c>
      <c r="V24" s="5"/>
      <c r="W24" s="43"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33</v>
      </c>
      <c r="H25" s="5"/>
      <c r="I25" s="39">
        <v>2</v>
      </c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si="0"/>
        <v>35</v>
      </c>
      <c r="T25" s="5"/>
      <c r="U25" s="39"/>
      <c r="V25" s="5"/>
      <c r="W25" s="43">
        <f t="shared" ref="W25:W43" si="1">IF(ISNUMBER(S25),S25,0)-IF(ISNUMBER(U25),U25,0)</f>
        <v>35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34</v>
      </c>
      <c r="H45" s="43"/>
      <c r="I45" s="44">
        <f>SUM(I22:I43)</f>
        <v>6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4</v>
      </c>
      <c r="R45" s="43"/>
      <c r="S45" s="44">
        <f>SUM(S22:S43)</f>
        <v>36</v>
      </c>
      <c r="T45" s="43"/>
      <c r="U45" s="44">
        <f>SUM(U22:U43)</f>
        <v>0</v>
      </c>
      <c r="V45" s="43"/>
      <c r="W45" s="44">
        <f>SUM(W22:W43)</f>
        <v>36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/>
      <c r="D52" s="177"/>
      <c r="E52" s="177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164</v>
      </c>
      <c r="D53" s="169"/>
      <c r="E53" s="169"/>
      <c r="K53" s="147"/>
      <c r="M53" s="5"/>
      <c r="N53" s="28" t="s">
        <v>35</v>
      </c>
      <c r="Q53" s="29"/>
      <c r="S53" s="156" t="s">
        <v>163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</row>
    <row r="12" spans="2:22" ht="6.75" hidden="1" customHeight="1" x14ac:dyDescent="0.25"/>
    <row r="13" spans="2:22" ht="10.5" customHeight="1" x14ac:dyDescent="0.25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13" workbookViewId="0">
      <selection activeCell="M40" sqref="M40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5" ht="6" customHeight="1" x14ac:dyDescent="0.25"/>
    <row r="4" spans="2:25" ht="15.75" customHeight="1" x14ac:dyDescent="0.3">
      <c r="B4" s="179" t="s">
        <v>133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5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5" ht="4.5" customHeight="1" x14ac:dyDescent="0.25"/>
    <row r="7" spans="2:25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Diċembru 2018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5" ht="6.75" hidden="1" customHeight="1" x14ac:dyDescent="0.25"/>
    <row r="13" spans="2:25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14</v>
      </c>
      <c r="H23" s="5"/>
      <c r="I23" s="38"/>
      <c r="J23" s="5"/>
      <c r="K23" s="38"/>
      <c r="L23" s="5"/>
      <c r="M23" s="38">
        <v>1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13</v>
      </c>
      <c r="T23" s="5"/>
      <c r="U23" s="154">
        <v>0</v>
      </c>
      <c r="V23" s="5"/>
      <c r="W23" s="43">
        <f t="shared" ref="W23:W43" si="1">IF(ISNUMBER(S23),S23,0)-IF(ISNUMBER(U23),U23,0)</f>
        <v>13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33</v>
      </c>
      <c r="H24" s="5"/>
      <c r="I24" s="39">
        <v>8</v>
      </c>
      <c r="J24" s="5"/>
      <c r="K24" s="39"/>
      <c r="L24" s="5"/>
      <c r="M24" s="39">
        <v>1</v>
      </c>
      <c r="N24" s="5"/>
      <c r="O24" s="39"/>
      <c r="P24" s="5"/>
      <c r="Q24" s="131"/>
      <c r="R24" s="5"/>
      <c r="S24" s="43">
        <f t="shared" si="0"/>
        <v>40</v>
      </c>
      <c r="T24" s="5"/>
      <c r="U24" s="155">
        <v>3</v>
      </c>
      <c r="V24" s="5"/>
      <c r="W24" s="43">
        <f t="shared" si="1"/>
        <v>37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22</v>
      </c>
      <c r="H28" s="5"/>
      <c r="I28" s="39">
        <v>35</v>
      </c>
      <c r="J28" s="5"/>
      <c r="K28" s="39"/>
      <c r="L28" s="5"/>
      <c r="M28" s="39"/>
      <c r="N28" s="5"/>
      <c r="O28" s="131"/>
      <c r="P28" s="5"/>
      <c r="Q28" s="39">
        <v>1</v>
      </c>
      <c r="R28" s="5"/>
      <c r="S28" s="43">
        <f t="shared" si="0"/>
        <v>56</v>
      </c>
      <c r="T28" s="5"/>
      <c r="U28" s="139">
        <v>0</v>
      </c>
      <c r="V28" s="5"/>
      <c r="W28" s="43">
        <f t="shared" si="1"/>
        <v>56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1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1</v>
      </c>
      <c r="T30" s="5"/>
      <c r="U30" s="139">
        <v>0</v>
      </c>
      <c r="V30" s="5"/>
      <c r="W30" s="43">
        <f t="shared" si="1"/>
        <v>1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148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3</v>
      </c>
      <c r="H32" s="5"/>
      <c r="I32" s="39"/>
      <c r="J32" s="5"/>
      <c r="K32" s="39"/>
      <c r="L32" s="5"/>
      <c r="M32" s="39">
        <v>1</v>
      </c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5</v>
      </c>
      <c r="H34" s="5"/>
      <c r="I34" s="39">
        <v>4</v>
      </c>
      <c r="J34" s="5"/>
      <c r="K34" s="39"/>
      <c r="L34" s="5"/>
      <c r="M34" s="39">
        <v>2</v>
      </c>
      <c r="N34" s="5"/>
      <c r="O34" s="39"/>
      <c r="P34" s="5"/>
      <c r="Q34" s="39"/>
      <c r="R34" s="5"/>
      <c r="S34" s="43">
        <f t="shared" si="0"/>
        <v>7</v>
      </c>
      <c r="T34" s="5"/>
      <c r="U34" s="139">
        <v>0</v>
      </c>
      <c r="V34" s="5"/>
      <c r="W34" s="43">
        <f t="shared" si="1"/>
        <v>7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59</v>
      </c>
      <c r="H36" s="5"/>
      <c r="I36" s="39">
        <v>41</v>
      </c>
      <c r="J36" s="5"/>
      <c r="K36" s="39"/>
      <c r="L36" s="5"/>
      <c r="M36" s="39">
        <v>21</v>
      </c>
      <c r="N36" s="5"/>
      <c r="O36" s="39"/>
      <c r="P36" s="5"/>
      <c r="Q36" s="39"/>
      <c r="R36" s="5"/>
      <c r="S36" s="43">
        <f t="shared" si="0"/>
        <v>79</v>
      </c>
      <c r="T36" s="5"/>
      <c r="U36" s="139">
        <v>0</v>
      </c>
      <c r="V36" s="5"/>
      <c r="W36" s="43">
        <f t="shared" si="1"/>
        <v>79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8</v>
      </c>
      <c r="H43" s="5"/>
      <c r="I43" s="39"/>
      <c r="J43" s="5"/>
      <c r="K43" s="39"/>
      <c r="L43" s="5"/>
      <c r="M43" s="39"/>
      <c r="N43" s="5"/>
      <c r="O43" s="39">
        <v>0</v>
      </c>
      <c r="P43" s="5"/>
      <c r="Q43" s="39"/>
      <c r="R43" s="5"/>
      <c r="S43" s="43">
        <f t="shared" si="0"/>
        <v>8</v>
      </c>
      <c r="T43" s="5"/>
      <c r="U43" s="131"/>
      <c r="V43" s="5"/>
      <c r="W43" s="43">
        <f t="shared" si="1"/>
        <v>8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148</v>
      </c>
      <c r="H45" s="44">
        <f t="shared" ref="H45:W45" si="2">SUM(H23:H43)</f>
        <v>0</v>
      </c>
      <c r="I45" s="44">
        <f t="shared" si="2"/>
        <v>88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26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1</v>
      </c>
      <c r="R45" s="44">
        <f t="shared" si="2"/>
        <v>0</v>
      </c>
      <c r="S45" s="44">
        <f>SUM(S23:S43)</f>
        <v>209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206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40" t="s">
        <v>137</v>
      </c>
      <c r="E49" s="140"/>
      <c r="F49" s="141"/>
      <c r="G49" s="142">
        <v>0</v>
      </c>
      <c r="H49" s="143"/>
      <c r="I49" s="142"/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7"/>
      <c r="C52" s="152" t="s">
        <v>161</v>
      </c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2" workbookViewId="0">
      <selection activeCell="C53" sqref="C53:E5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Diċembru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80" t="s">
        <v>162</v>
      </c>
      <c r="D53" s="169"/>
      <c r="E53" s="169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19" workbookViewId="0">
      <selection activeCell="C52" sqref="C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Diċembru 2018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161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workbookViewId="0">
      <selection activeCell="W22" sqref="W2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145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Diċembru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1"/>
      <c r="E48" s="182"/>
      <c r="T48" s="15" t="s">
        <v>8</v>
      </c>
    </row>
    <row r="49" spans="3:23" x14ac:dyDescent="0.25">
      <c r="C49" s="169" t="s">
        <v>162</v>
      </c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5" workbookViewId="0">
      <selection activeCell="D48" sqref="D48:E4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149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Diċembru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>
        <v>1</v>
      </c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1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1"/>
      <c r="E48" s="182"/>
      <c r="T48" s="15" t="s">
        <v>8</v>
      </c>
    </row>
    <row r="49" spans="3:23" x14ac:dyDescent="0.25">
      <c r="C49" s="169" t="s">
        <v>162</v>
      </c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E16" sqref="E1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Diċembru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155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150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0</v>
      </c>
      <c r="Q10" s="79">
        <f t="shared" ref="Q10:Q26" si="1">P10/$P$31</f>
        <v>0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5</v>
      </c>
      <c r="D11" s="83">
        <f>SUMIF('Vella Cuschieri J. (Ghawdex)'!$D$23:$D$43,B11,'Vella Cuschieri J. (Ghawdex)'!$I$23:$I$43)</f>
        <v>4</v>
      </c>
      <c r="E11" s="83">
        <f>SUMIF('Mifsud J (Ghawdex)'!$D$23:$D$43,B11,'Mifsud J (Ghawdex)'!$I$23:$I$43)</f>
        <v>8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17</v>
      </c>
      <c r="Q11" s="85">
        <f t="shared" si="1"/>
        <v>0.16831683168316833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2</v>
      </c>
      <c r="D12" s="89">
        <f>SUMIF('Vella Cuschieri J. (Ghawdex)'!$D$23:$D$43,B12,'Vella Cuschieri J.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3.9603960396039604E-2</v>
      </c>
      <c r="R12" s="92">
        <f>SUM(P10:P12)</f>
        <v>21</v>
      </c>
      <c r="S12" s="93">
        <f>R12/$P$31</f>
        <v>0.20792079207920791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35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35</v>
      </c>
      <c r="Q15" s="91">
        <f t="shared" si="1"/>
        <v>0.34653465346534651</v>
      </c>
      <c r="R15" s="92">
        <f>SUM(P13:P15)</f>
        <v>35</v>
      </c>
      <c r="S15" s="93">
        <f>R15/$P$31</f>
        <v>0.34653465346534651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4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4</v>
      </c>
      <c r="Q21" s="79">
        <f t="shared" si="1"/>
        <v>3.9603960396039604E-2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4</v>
      </c>
      <c r="S22" s="93">
        <f t="shared" ref="S22:S30" si="2">R22/$P$31</f>
        <v>3.9603960396039604E-2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41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41</v>
      </c>
      <c r="Q23" s="94">
        <f t="shared" si="1"/>
        <v>0.40594059405940597</v>
      </c>
      <c r="R23" s="95">
        <f t="shared" ref="R23:R30" si="3">SUM(P23)</f>
        <v>41</v>
      </c>
      <c r="S23" s="96">
        <f t="shared" si="2"/>
        <v>0.40594059405940597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7</v>
      </c>
      <c r="D31" s="98">
        <f t="shared" si="4"/>
        <v>6</v>
      </c>
      <c r="E31" s="98">
        <f t="shared" si="4"/>
        <v>88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101</v>
      </c>
      <c r="Q31" s="9"/>
      <c r="R31" s="8"/>
      <c r="S31" s="10"/>
    </row>
    <row r="32" spans="2:19" ht="13.5" customHeight="1" thickBot="1" x14ac:dyDescent="0.3">
      <c r="C32" s="111">
        <f>C31/P31</f>
        <v>6.9306930693069313E-2</v>
      </c>
      <c r="D32" s="112">
        <f>D31/P31</f>
        <v>5.9405940594059403E-2</v>
      </c>
      <c r="E32" s="112">
        <f>E31/P31</f>
        <v>0.87128712871287128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workbookViewId="0">
      <selection activeCell="E12" sqref="E12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Diċembru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1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3.2258064516129031E-2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1</v>
      </c>
      <c r="D11" s="83">
        <f>SUMIF('Vella Cuschieri J. (Ghawdex)'!$D$23:$D$43,B11,'Vella Cuschieri J.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1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2</v>
      </c>
      <c r="Q11" s="85">
        <f t="shared" si="1"/>
        <v>6.4516129032258063E-2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4</v>
      </c>
      <c r="D12" s="89">
        <f>SUMIF('Vella Cuschieri J. (Ghawdex)'!$D$23:$D$43,B12,'Vella Cuschieri J. (Ghawdex)'!$M$23:$M$43)</f>
        <v>0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0.12903225806451613</v>
      </c>
      <c r="R12" s="92">
        <f>SUM(P10:P12)</f>
        <v>7</v>
      </c>
      <c r="S12" s="93">
        <f>R12/$P$31</f>
        <v>0.22580645161290322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1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3.2258064516129031E-2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3.2258064516129031E-2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2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2</v>
      </c>
      <c r="Q21" s="79">
        <f t="shared" si="1"/>
        <v>6.4516129032258063E-2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2</v>
      </c>
      <c r="S22" s="93">
        <f t="shared" ref="S22:S30" si="2">R22/$P$31</f>
        <v>6.4516129032258063E-2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21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21</v>
      </c>
      <c r="Q23" s="94">
        <f t="shared" si="1"/>
        <v>0.67741935483870963</v>
      </c>
      <c r="R23" s="95">
        <f t="shared" ref="R23:R30" si="3">SUM(P23)</f>
        <v>21</v>
      </c>
      <c r="S23" s="96">
        <f t="shared" si="2"/>
        <v>0.67741935483870963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5</v>
      </c>
      <c r="D31" s="98">
        <f t="shared" si="4"/>
        <v>0</v>
      </c>
      <c r="E31" s="98">
        <f t="shared" si="4"/>
        <v>0</v>
      </c>
      <c r="F31" s="98">
        <f t="shared" si="4"/>
        <v>26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31</v>
      </c>
      <c r="Q31" s="9"/>
      <c r="R31" s="8"/>
      <c r="S31" s="10"/>
    </row>
    <row r="32" spans="2:19" ht="13.5" customHeight="1" thickBot="1" x14ac:dyDescent="0.3">
      <c r="C32" s="111">
        <f>C31/P31</f>
        <v>0.16129032258064516</v>
      </c>
      <c r="D32" s="112">
        <f>D31/P31</f>
        <v>0</v>
      </c>
      <c r="E32" s="112">
        <f>E31/P31</f>
        <v>0</v>
      </c>
      <c r="F32" s="112">
        <f>F31/P31</f>
        <v>0.83870967741935487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workbookViewId="0">
      <selection activeCell="E12" sqref="E12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48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Diċembru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151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13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16</v>
      </c>
      <c r="P10" s="79">
        <f t="shared" ref="P10:P25" si="1">O10/$O$31</f>
        <v>2.6936026936026935E-2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9</v>
      </c>
      <c r="C11" s="83">
        <f>SUMIF('Vella Cuschieri J. (Ghawdex)'!$D$23:$D$43,A11,'Vella Cuschieri J. (Ghawdex)'!$S$23:$S$43)</f>
        <v>0</v>
      </c>
      <c r="D11" s="83">
        <f>SUMIF('Mifsud J (Ghawdex)'!$D$23:$D$43,A11,'Mifsud J (Ghawdex)'!$S$23:$S$43)</f>
        <v>40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52</v>
      </c>
      <c r="P11" s="85">
        <f t="shared" si="1"/>
        <v>8.7542087542087546E-2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247</v>
      </c>
      <c r="C12" s="89">
        <f>SUMIF('Vella Cuschieri J. (Ghawdex)'!$D$23:$D$43,A12,'Vella Cuschieri J. (Ghawdex)'!$S$23:$S$43)</f>
        <v>35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370</v>
      </c>
      <c r="P12" s="91">
        <f t="shared" si="1"/>
        <v>0.62289562289562295</v>
      </c>
      <c r="Q12" s="92">
        <f>SUM(O10:O12)</f>
        <v>438</v>
      </c>
      <c r="R12" s="93">
        <f>Q12/$O$31</f>
        <v>0.73737373737373735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56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56</v>
      </c>
      <c r="P15" s="91">
        <f t="shared" si="1"/>
        <v>9.4276094276094277E-2</v>
      </c>
      <c r="Q15" s="92">
        <f>SUM(O13:O15)</f>
        <v>56</v>
      </c>
      <c r="R15" s="93">
        <f>Q15/$O$31</f>
        <v>9.4276094276094277E-2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1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1</v>
      </c>
      <c r="P17" s="85">
        <f t="shared" si="1"/>
        <v>1.6835016835016834E-3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3.3670033670033669E-3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3.3670033670033669E-3</v>
      </c>
      <c r="Q20" s="92">
        <f>SUM(O16:O20)</f>
        <v>5</v>
      </c>
      <c r="R20" s="93">
        <f>Q20/$O$31</f>
        <v>8.4175084175084174E-3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7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7</v>
      </c>
      <c r="P21" s="79">
        <f t="shared" si="1"/>
        <v>1.1784511784511785E-2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1.6835016835016834E-3</v>
      </c>
      <c r="Q22" s="92">
        <f>SUM(O21:O22)</f>
        <v>8</v>
      </c>
      <c r="R22" s="93">
        <f t="shared" ref="R22:R30" si="2">Q22/$O$31</f>
        <v>1.3468013468013467E-2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79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79</v>
      </c>
      <c r="P23" s="94">
        <f t="shared" si="1"/>
        <v>0.132996632996633</v>
      </c>
      <c r="Q23" s="95">
        <f t="shared" ref="Q23:Q30" si="3">SUM(O23)</f>
        <v>79</v>
      </c>
      <c r="R23" s="96">
        <f t="shared" si="2"/>
        <v>0.132996632996633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8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8</v>
      </c>
      <c r="P30" s="94">
        <f>O30/$O$31</f>
        <v>1.3468013468013467E-2</v>
      </c>
      <c r="Q30" s="95">
        <f t="shared" si="3"/>
        <v>8</v>
      </c>
      <c r="R30" s="96">
        <f t="shared" si="2"/>
        <v>1.3468013468013467E-2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256</v>
      </c>
      <c r="C31" s="98">
        <f t="shared" si="4"/>
        <v>36</v>
      </c>
      <c r="D31" s="98">
        <f t="shared" si="4"/>
        <v>209</v>
      </c>
      <c r="E31" s="98">
        <f t="shared" si="4"/>
        <v>1</v>
      </c>
      <c r="F31" s="98">
        <f t="shared" si="4"/>
        <v>6</v>
      </c>
      <c r="G31" s="98">
        <f t="shared" si="4"/>
        <v>84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594</v>
      </c>
      <c r="P31" s="9"/>
      <c r="Q31" s="8"/>
      <c r="R31" s="10"/>
    </row>
    <row r="32" spans="1:18" ht="13.5" customHeight="1" thickBot="1" x14ac:dyDescent="0.3">
      <c r="B32" s="111">
        <f>B31/O31</f>
        <v>0.43097643097643096</v>
      </c>
      <c r="C32" s="112">
        <f>C31/O31</f>
        <v>6.0606060606060608E-2</v>
      </c>
      <c r="D32" s="112">
        <f>D31/O31</f>
        <v>0.35185185185185186</v>
      </c>
      <c r="E32" s="112">
        <f>E31/O31</f>
        <v>1.6835016835016834E-3</v>
      </c>
      <c r="F32" s="112">
        <f>F31/O31</f>
        <v>1.0101010101010102E-2</v>
      </c>
      <c r="G32" s="112">
        <f>G31/O31</f>
        <v>0.14141414141414141</v>
      </c>
      <c r="H32" s="161">
        <f>H31/O31</f>
        <v>3.3670033670033669E-3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December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D9A9F7A8-F024-4447-B241-7D8AA8BFA549}"/>
</file>

<file path=customXml/itemProps2.xml><?xml version="1.0" encoding="utf-8"?>
<ds:datastoreItem xmlns:ds="http://schemas.openxmlformats.org/officeDocument/2006/customXml" ds:itemID="{C88DD4BC-1C67-4897-8FF3-4D7A115ACFA0}"/>
</file>

<file path=customXml/itemProps3.xml><?xml version="1.0" encoding="utf-8"?>
<ds:datastoreItem xmlns:ds="http://schemas.openxmlformats.org/officeDocument/2006/customXml" ds:itemID="{4C4052D0-5F33-44B6-A32D-A2D6A3C4F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Kriminal</vt:lpstr>
      <vt:lpstr>Sheet1</vt:lpstr>
      <vt:lpstr>Sheet2</vt:lpstr>
      <vt:lpstr>Sheet3</vt:lpstr>
      <vt:lpstr>Sheet5</vt:lpstr>
      <vt:lpstr>Sheet6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2019-01-09T08:12:54Z</cp:lastPrinted>
  <dcterms:created xsi:type="dcterms:W3CDTF">2001-09-20T13:22:09Z</dcterms:created>
  <dcterms:modified xsi:type="dcterms:W3CDTF">2019-01-09T08:30:27Z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