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2\"/>
    </mc:Choice>
  </mc:AlternateContent>
  <xr:revisionPtr revIDLastSave="0" documentId="13_ncr:1_{3D452F09-4397-4496-9D85-E0EE13D998B0}" xr6:coauthVersionLast="36" xr6:coauthVersionMax="47" xr10:uidLastSave="{00000000-0000-0000-0000-000000000000}"/>
  <bookViews>
    <workbookView xWindow="-120" yWindow="-120" windowWidth="20730" windowHeight="1104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ħ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8"/>
</workbook>
</file>

<file path=xl/calcChain.xml><?xml version="1.0" encoding="utf-8"?>
<calcChain xmlns="http://schemas.openxmlformats.org/spreadsheetml/2006/main">
  <c r="H9" i="34" l="1"/>
  <c r="S23" i="28"/>
  <c r="S24" i="28"/>
  <c r="S25" i="28"/>
  <c r="H9" i="31"/>
  <c r="I9" i="36"/>
  <c r="S49" i="31"/>
  <c r="W49" i="31"/>
  <c r="S36" i="31"/>
  <c r="D23" i="7"/>
  <c r="W36" i="31"/>
  <c r="S35" i="31"/>
  <c r="D22" i="7"/>
  <c r="W35" i="31"/>
  <c r="S34" i="31"/>
  <c r="W34" i="31"/>
  <c r="S33" i="31"/>
  <c r="W33" i="31"/>
  <c r="S32" i="31"/>
  <c r="W32" i="31"/>
  <c r="S31" i="31"/>
  <c r="W31" i="31"/>
  <c r="S30" i="31"/>
  <c r="D17" i="7"/>
  <c r="W30" i="31"/>
  <c r="S29" i="31"/>
  <c r="D16" i="7"/>
  <c r="W29" i="31"/>
  <c r="S28" i="31"/>
  <c r="W28" i="31"/>
  <c r="S27" i="31"/>
  <c r="W27" i="31"/>
  <c r="S26" i="31"/>
  <c r="W26" i="31"/>
  <c r="S25" i="31"/>
  <c r="W25" i="31"/>
  <c r="S24" i="31"/>
  <c r="D11" i="7"/>
  <c r="W24" i="31"/>
  <c r="S23" i="31"/>
  <c r="D10" i="7"/>
  <c r="W23" i="31"/>
  <c r="C16" i="1"/>
  <c r="C15" i="1"/>
  <c r="C20" i="1"/>
  <c r="S24" i="27"/>
  <c r="W24" i="27"/>
  <c r="I45" i="31"/>
  <c r="H19" i="7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/>
  <c r="W43" i="41"/>
  <c r="U41" i="41"/>
  <c r="N20" i="1"/>
  <c r="Q41" i="41"/>
  <c r="L20" i="1"/>
  <c r="O41" i="41"/>
  <c r="K20" i="1"/>
  <c r="M41" i="41"/>
  <c r="J20" i="1"/>
  <c r="K41" i="41"/>
  <c r="I20" i="1"/>
  <c r="I41" i="41"/>
  <c r="H20" i="1"/>
  <c r="M20" i="1"/>
  <c r="O20" i="1"/>
  <c r="G41" i="41"/>
  <c r="G20" i="1"/>
  <c r="S39" i="41"/>
  <c r="H30" i="7"/>
  <c r="W39" i="41"/>
  <c r="W38" i="41"/>
  <c r="S37" i="41"/>
  <c r="W37" i="41"/>
  <c r="S36" i="41"/>
  <c r="S35" i="41"/>
  <c r="W35" i="41"/>
  <c r="S34" i="41"/>
  <c r="W34" i="41"/>
  <c r="S33" i="41"/>
  <c r="W33" i="41"/>
  <c r="S32" i="41"/>
  <c r="H23" i="7"/>
  <c r="S31" i="41"/>
  <c r="H22" i="7"/>
  <c r="W30" i="41"/>
  <c r="S29" i="41"/>
  <c r="W29" i="41"/>
  <c r="W28" i="41"/>
  <c r="S27" i="41"/>
  <c r="H18" i="7"/>
  <c r="S26" i="41"/>
  <c r="H17" i="7"/>
  <c r="S25" i="41"/>
  <c r="W25" i="41"/>
  <c r="W41" i="41"/>
  <c r="H16" i="7"/>
  <c r="S24" i="41"/>
  <c r="W24" i="41"/>
  <c r="H15" i="7"/>
  <c r="S23" i="41"/>
  <c r="H14" i="7"/>
  <c r="S22" i="41"/>
  <c r="W22" i="41"/>
  <c r="S21" i="41"/>
  <c r="W21" i="41"/>
  <c r="S20" i="41"/>
  <c r="S19" i="41"/>
  <c r="H10" i="7"/>
  <c r="W19" i="41"/>
  <c r="H7" i="41"/>
  <c r="W31" i="41"/>
  <c r="W20" i="41"/>
  <c r="H11" i="7"/>
  <c r="W23" i="41"/>
  <c r="H20" i="7"/>
  <c r="W36" i="41"/>
  <c r="H27" i="7"/>
  <c r="S25" i="27"/>
  <c r="W25" i="27"/>
  <c r="S26" i="27"/>
  <c r="W26" i="27"/>
  <c r="S27" i="27"/>
  <c r="W27" i="27"/>
  <c r="S28" i="27"/>
  <c r="W28" i="27"/>
  <c r="S29" i="27"/>
  <c r="W29" i="27"/>
  <c r="S30" i="27"/>
  <c r="W30" i="27"/>
  <c r="S31" i="27"/>
  <c r="B18" i="7"/>
  <c r="C18" i="7"/>
  <c r="O18" i="7"/>
  <c r="W31" i="27"/>
  <c r="S32" i="27"/>
  <c r="W32" i="27"/>
  <c r="B19" i="7"/>
  <c r="S33" i="27"/>
  <c r="W33" i="27"/>
  <c r="S34" i="27"/>
  <c r="W34" i="27"/>
  <c r="S35" i="27"/>
  <c r="W35" i="27"/>
  <c r="S36" i="27"/>
  <c r="W36" i="27"/>
  <c r="S37" i="27"/>
  <c r="B24" i="7"/>
  <c r="W37" i="27"/>
  <c r="S38" i="27"/>
  <c r="B25" i="7"/>
  <c r="W38" i="27"/>
  <c r="S39" i="27"/>
  <c r="W39" i="27"/>
  <c r="S40" i="27"/>
  <c r="W40" i="27"/>
  <c r="S41" i="27"/>
  <c r="W41" i="27"/>
  <c r="S42" i="27"/>
  <c r="W42" i="27"/>
  <c r="S43" i="27"/>
  <c r="B30" i="7"/>
  <c r="C30" i="7"/>
  <c r="O30" i="7"/>
  <c r="W43" i="27"/>
  <c r="S44" i="27"/>
  <c r="W44" i="27"/>
  <c r="F29" i="7"/>
  <c r="F21" i="7"/>
  <c r="F19" i="7"/>
  <c r="E11" i="5"/>
  <c r="E12" i="5"/>
  <c r="E13" i="5"/>
  <c r="E14" i="5"/>
  <c r="E15" i="5"/>
  <c r="E16" i="5"/>
  <c r="P16" i="5"/>
  <c r="E17" i="5"/>
  <c r="E18" i="5"/>
  <c r="E19" i="5"/>
  <c r="E20" i="5"/>
  <c r="E21" i="5"/>
  <c r="E22" i="5"/>
  <c r="E23" i="5"/>
  <c r="E24" i="5"/>
  <c r="E25" i="5"/>
  <c r="E26" i="5"/>
  <c r="E27" i="5"/>
  <c r="E28" i="5"/>
  <c r="P28" i="5"/>
  <c r="E29" i="5"/>
  <c r="E30" i="5"/>
  <c r="E10" i="5"/>
  <c r="E31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P30" i="3"/>
  <c r="R30" i="3"/>
  <c r="G10" i="3"/>
  <c r="G31" i="3"/>
  <c r="F10" i="3"/>
  <c r="S43" i="40"/>
  <c r="W43" i="40"/>
  <c r="U41" i="40"/>
  <c r="N17" i="1"/>
  <c r="Q41" i="40"/>
  <c r="L17" i="1"/>
  <c r="O41" i="40"/>
  <c r="K17" i="1"/>
  <c r="M41" i="40"/>
  <c r="J17" i="1"/>
  <c r="K41" i="40"/>
  <c r="I17" i="1"/>
  <c r="I41" i="40"/>
  <c r="H17" i="1"/>
  <c r="G41" i="40"/>
  <c r="G17" i="1"/>
  <c r="S39" i="40"/>
  <c r="W39" i="40"/>
  <c r="W38" i="40"/>
  <c r="S37" i="40"/>
  <c r="F28" i="7"/>
  <c r="W37" i="40"/>
  <c r="S36" i="40"/>
  <c r="F27" i="7"/>
  <c r="W36" i="40"/>
  <c r="S35" i="40"/>
  <c r="S34" i="40"/>
  <c r="W34" i="40"/>
  <c r="S33" i="40"/>
  <c r="W33" i="40"/>
  <c r="S32" i="40"/>
  <c r="F23" i="7"/>
  <c r="S31" i="40"/>
  <c r="F22" i="7"/>
  <c r="W31" i="40"/>
  <c r="W30" i="40"/>
  <c r="S29" i="40"/>
  <c r="W29" i="40"/>
  <c r="W28" i="40"/>
  <c r="S27" i="40"/>
  <c r="W27" i="40"/>
  <c r="S26" i="40"/>
  <c r="F17" i="7"/>
  <c r="S25" i="40"/>
  <c r="F16" i="7"/>
  <c r="S24" i="40"/>
  <c r="W24" i="40"/>
  <c r="F15" i="7"/>
  <c r="S23" i="40"/>
  <c r="F14" i="7"/>
  <c r="W23" i="40"/>
  <c r="S22" i="40"/>
  <c r="S21" i="40"/>
  <c r="W21" i="40"/>
  <c r="S20" i="40"/>
  <c r="F11" i="7"/>
  <c r="S19" i="40"/>
  <c r="W19" i="40"/>
  <c r="H7" i="40"/>
  <c r="C17" i="1"/>
  <c r="H45" i="31"/>
  <c r="H18" i="1"/>
  <c r="J45" i="31"/>
  <c r="K45" i="31"/>
  <c r="I18" i="1"/>
  <c r="L45" i="31"/>
  <c r="M45" i="31"/>
  <c r="J18" i="1"/>
  <c r="N45" i="31"/>
  <c r="O45" i="31"/>
  <c r="K18" i="1"/>
  <c r="P45" i="31"/>
  <c r="Q45" i="31"/>
  <c r="L18" i="1"/>
  <c r="R45" i="31"/>
  <c r="T45" i="31"/>
  <c r="U45" i="31"/>
  <c r="N18" i="1"/>
  <c r="V45" i="31"/>
  <c r="G45" i="31"/>
  <c r="G18" i="1"/>
  <c r="M18" i="1"/>
  <c r="H9" i="28"/>
  <c r="S26" i="28"/>
  <c r="C13" i="7"/>
  <c r="S27" i="28"/>
  <c r="S28" i="28"/>
  <c r="W28" i="28"/>
  <c r="S29" i="28"/>
  <c r="W29" i="28"/>
  <c r="S30" i="28"/>
  <c r="W30" i="28"/>
  <c r="S31" i="28"/>
  <c r="W31" i="28"/>
  <c r="S32" i="28"/>
  <c r="W32" i="28"/>
  <c r="C19" i="7"/>
  <c r="S33" i="28"/>
  <c r="S34" i="28"/>
  <c r="W34" i="28"/>
  <c r="S35" i="28"/>
  <c r="W35" i="28"/>
  <c r="S36" i="28"/>
  <c r="W36" i="28"/>
  <c r="S37" i="28"/>
  <c r="C24" i="7"/>
  <c r="W37" i="28"/>
  <c r="S38" i="28"/>
  <c r="W38" i="28"/>
  <c r="C25" i="7"/>
  <c r="S39" i="28"/>
  <c r="S40" i="28"/>
  <c r="C27" i="7"/>
  <c r="S41" i="28"/>
  <c r="C28" i="7"/>
  <c r="S42" i="28"/>
  <c r="W42" i="28"/>
  <c r="S43" i="28"/>
  <c r="W43" i="28"/>
  <c r="B15" i="7"/>
  <c r="C15" i="7"/>
  <c r="O15" i="7"/>
  <c r="C18" i="1"/>
  <c r="S41" i="31"/>
  <c r="S39" i="31"/>
  <c r="D26" i="7"/>
  <c r="D20" i="7"/>
  <c r="D18" i="7"/>
  <c r="D14" i="7"/>
  <c r="C12" i="3"/>
  <c r="U45" i="36"/>
  <c r="N19" i="1"/>
  <c r="S43" i="36"/>
  <c r="E30" i="7"/>
  <c r="W43" i="36"/>
  <c r="W42" i="36"/>
  <c r="S41" i="36"/>
  <c r="W41" i="36"/>
  <c r="S40" i="36"/>
  <c r="W40" i="36"/>
  <c r="S39" i="36"/>
  <c r="W39" i="36"/>
  <c r="S38" i="36"/>
  <c r="W38" i="36"/>
  <c r="S37" i="36"/>
  <c r="E24" i="7"/>
  <c r="W37" i="36"/>
  <c r="S36" i="36"/>
  <c r="E23" i="7"/>
  <c r="W36" i="36"/>
  <c r="S35" i="36"/>
  <c r="W35" i="36"/>
  <c r="S34" i="36"/>
  <c r="W34" i="36"/>
  <c r="S33" i="36"/>
  <c r="W33" i="36"/>
  <c r="S32" i="36"/>
  <c r="W32" i="36"/>
  <c r="S31" i="36"/>
  <c r="W31" i="36"/>
  <c r="S30" i="36"/>
  <c r="E17" i="7"/>
  <c r="W30" i="36"/>
  <c r="S29" i="36"/>
  <c r="W29" i="36"/>
  <c r="S28" i="36"/>
  <c r="W28" i="36"/>
  <c r="W45" i="36"/>
  <c r="S27" i="36"/>
  <c r="W27" i="36"/>
  <c r="S26" i="36"/>
  <c r="W26" i="36"/>
  <c r="S25" i="36"/>
  <c r="E12" i="7"/>
  <c r="W25" i="36"/>
  <c r="S24" i="36"/>
  <c r="S45" i="36"/>
  <c r="W24" i="36"/>
  <c r="S23" i="36"/>
  <c r="W23" i="36"/>
  <c r="S47" i="38"/>
  <c r="W47" i="38"/>
  <c r="U45" i="38"/>
  <c r="Q45" i="38"/>
  <c r="O45" i="38"/>
  <c r="M45" i="38"/>
  <c r="K45" i="38"/>
  <c r="I45" i="38"/>
  <c r="S43" i="38"/>
  <c r="W43" i="38"/>
  <c r="S42" i="38"/>
  <c r="W42" i="38"/>
  <c r="S41" i="38"/>
  <c r="W41" i="38"/>
  <c r="S40" i="38"/>
  <c r="W40" i="38"/>
  <c r="S39" i="38"/>
  <c r="W39" i="38"/>
  <c r="S38" i="38"/>
  <c r="W38" i="38"/>
  <c r="S37" i="38"/>
  <c r="W37" i="38"/>
  <c r="S36" i="38"/>
  <c r="W36" i="38"/>
  <c r="S35" i="38"/>
  <c r="W35" i="38"/>
  <c r="S34" i="38"/>
  <c r="W34" i="38"/>
  <c r="S33" i="38"/>
  <c r="W33" i="38"/>
  <c r="S32" i="38"/>
  <c r="W32" i="38"/>
  <c r="S31" i="38"/>
  <c r="W31" i="38"/>
  <c r="S30" i="38"/>
  <c r="W30" i="38"/>
  <c r="S29" i="38"/>
  <c r="W29" i="38"/>
  <c r="S28" i="38"/>
  <c r="W28" i="38"/>
  <c r="S27" i="38"/>
  <c r="W27" i="38"/>
  <c r="S26" i="38"/>
  <c r="W26" i="38"/>
  <c r="S25" i="38"/>
  <c r="W25" i="38"/>
  <c r="S24" i="38"/>
  <c r="W24" i="38"/>
  <c r="G45" i="38"/>
  <c r="H9" i="38"/>
  <c r="F11" i="3"/>
  <c r="F23" i="3"/>
  <c r="F21" i="3"/>
  <c r="H11" i="3"/>
  <c r="H12" i="3"/>
  <c r="G10" i="5"/>
  <c r="G11" i="5"/>
  <c r="F11" i="5"/>
  <c r="S23" i="27"/>
  <c r="W23" i="27"/>
  <c r="C10" i="7"/>
  <c r="S23" i="34"/>
  <c r="G10" i="7"/>
  <c r="S24" i="34"/>
  <c r="W24" i="34"/>
  <c r="S25" i="34"/>
  <c r="G12" i="7"/>
  <c r="S26" i="34"/>
  <c r="G13" i="7"/>
  <c r="S27" i="34"/>
  <c r="W27" i="34"/>
  <c r="G14" i="7"/>
  <c r="S28" i="34"/>
  <c r="G15" i="7"/>
  <c r="S29" i="34"/>
  <c r="G16" i="7"/>
  <c r="S30" i="34"/>
  <c r="G17" i="7"/>
  <c r="S31" i="34"/>
  <c r="W31" i="34"/>
  <c r="G18" i="7"/>
  <c r="D19" i="7"/>
  <c r="S32" i="34"/>
  <c r="S33" i="34"/>
  <c r="W33" i="34"/>
  <c r="S34" i="34"/>
  <c r="G21" i="7"/>
  <c r="S35" i="34"/>
  <c r="W35" i="34"/>
  <c r="S36" i="34"/>
  <c r="G23" i="7"/>
  <c r="S37" i="31"/>
  <c r="D24" i="7"/>
  <c r="S37" i="34"/>
  <c r="W37" i="34"/>
  <c r="S38" i="31"/>
  <c r="D25" i="7"/>
  <c r="S38" i="34"/>
  <c r="W38" i="34"/>
  <c r="S39" i="34"/>
  <c r="W39" i="34"/>
  <c r="W40" i="28"/>
  <c r="S40" i="31"/>
  <c r="W40" i="31"/>
  <c r="S40" i="34"/>
  <c r="S41" i="34"/>
  <c r="G28" i="7"/>
  <c r="S42" i="31"/>
  <c r="D29" i="7"/>
  <c r="S42" i="34"/>
  <c r="W42" i="34"/>
  <c r="S43" i="31"/>
  <c r="W43" i="31"/>
  <c r="D30" i="7"/>
  <c r="S43" i="34"/>
  <c r="W43" i="34"/>
  <c r="G30" i="7"/>
  <c r="G45" i="28"/>
  <c r="G15" i="1"/>
  <c r="Q45" i="28"/>
  <c r="L15" i="1"/>
  <c r="O45" i="28"/>
  <c r="K15" i="1"/>
  <c r="M15" i="1"/>
  <c r="O15" i="1"/>
  <c r="M45" i="28"/>
  <c r="J15" i="1"/>
  <c r="I45" i="28"/>
  <c r="H15" i="1"/>
  <c r="G45" i="34"/>
  <c r="G16" i="1"/>
  <c r="G45" i="36"/>
  <c r="G19" i="1"/>
  <c r="A6" i="3"/>
  <c r="A6" i="7"/>
  <c r="Q45" i="36"/>
  <c r="L19" i="1"/>
  <c r="O45" i="36"/>
  <c r="K19" i="1"/>
  <c r="M45" i="36"/>
  <c r="J19" i="1"/>
  <c r="K45" i="36"/>
  <c r="I19" i="1"/>
  <c r="I45" i="36"/>
  <c r="H19" i="1"/>
  <c r="I45" i="27"/>
  <c r="H14" i="1"/>
  <c r="K45" i="27"/>
  <c r="I14" i="1"/>
  <c r="M45" i="27"/>
  <c r="J14" i="1"/>
  <c r="O45" i="27"/>
  <c r="K14" i="1"/>
  <c r="K21" i="1"/>
  <c r="Q45" i="27"/>
  <c r="L14" i="1"/>
  <c r="L21" i="1"/>
  <c r="U45" i="27"/>
  <c r="N14" i="1"/>
  <c r="N21" i="1"/>
  <c r="K45" i="28"/>
  <c r="I15" i="1"/>
  <c r="U45" i="28"/>
  <c r="N15" i="1"/>
  <c r="I45" i="34"/>
  <c r="H16" i="1"/>
  <c r="K45" i="34"/>
  <c r="I16" i="1"/>
  <c r="I21" i="1"/>
  <c r="M45" i="34"/>
  <c r="J16" i="1"/>
  <c r="O45" i="34"/>
  <c r="K16" i="1"/>
  <c r="Q45" i="34"/>
  <c r="L16" i="1"/>
  <c r="U45" i="34"/>
  <c r="N16" i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31" i="3"/>
  <c r="H15" i="3"/>
  <c r="H14" i="3"/>
  <c r="H13" i="3"/>
  <c r="H10" i="3"/>
  <c r="E29" i="7"/>
  <c r="E28" i="7"/>
  <c r="B20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P12" i="5"/>
  <c r="C10" i="5"/>
  <c r="P10" i="5"/>
  <c r="D10" i="5"/>
  <c r="H10" i="5"/>
  <c r="C11" i="5"/>
  <c r="H11" i="5"/>
  <c r="C12" i="5"/>
  <c r="H12" i="5"/>
  <c r="C13" i="5"/>
  <c r="H13" i="5"/>
  <c r="H31" i="5"/>
  <c r="C14" i="5"/>
  <c r="P14" i="5"/>
  <c r="H14" i="5"/>
  <c r="C15" i="5"/>
  <c r="P15" i="5"/>
  <c r="H15" i="5"/>
  <c r="C16" i="5"/>
  <c r="H16" i="5"/>
  <c r="C17" i="5"/>
  <c r="H17" i="5"/>
  <c r="C18" i="5"/>
  <c r="H18" i="5"/>
  <c r="C19" i="5"/>
  <c r="P19" i="5"/>
  <c r="H19" i="5"/>
  <c r="C20" i="5"/>
  <c r="H20" i="5"/>
  <c r="C21" i="5"/>
  <c r="P21" i="5"/>
  <c r="D21" i="5"/>
  <c r="H21" i="5"/>
  <c r="C22" i="5"/>
  <c r="H22" i="5"/>
  <c r="C23" i="5"/>
  <c r="P23" i="5"/>
  <c r="H23" i="5"/>
  <c r="C24" i="5"/>
  <c r="H24" i="5"/>
  <c r="C25" i="5"/>
  <c r="P25" i="5"/>
  <c r="H25" i="5"/>
  <c r="C26" i="5"/>
  <c r="P26" i="5"/>
  <c r="H26" i="5"/>
  <c r="C27" i="5"/>
  <c r="P27" i="5"/>
  <c r="R27" i="5"/>
  <c r="H27" i="5"/>
  <c r="C28" i="5"/>
  <c r="H28" i="5"/>
  <c r="C29" i="5"/>
  <c r="P29" i="5"/>
  <c r="H29" i="5"/>
  <c r="C30" i="5"/>
  <c r="P30" i="5"/>
  <c r="H30" i="5"/>
  <c r="C10" i="3"/>
  <c r="C11" i="3"/>
  <c r="P11" i="3"/>
  <c r="F12" i="3"/>
  <c r="F13" i="3"/>
  <c r="C13" i="3"/>
  <c r="F14" i="3"/>
  <c r="C14" i="3"/>
  <c r="F15" i="3"/>
  <c r="C15" i="3"/>
  <c r="F16" i="3"/>
  <c r="C16" i="3"/>
  <c r="F17" i="3"/>
  <c r="C17" i="3"/>
  <c r="P17" i="3"/>
  <c r="F18" i="3"/>
  <c r="P18" i="3"/>
  <c r="C18" i="3"/>
  <c r="D18" i="3"/>
  <c r="F19" i="3"/>
  <c r="C19" i="3"/>
  <c r="P19" i="3"/>
  <c r="F20" i="3"/>
  <c r="C20" i="3"/>
  <c r="C21" i="3"/>
  <c r="P21" i="3"/>
  <c r="F22" i="3"/>
  <c r="C22" i="3"/>
  <c r="C23" i="3"/>
  <c r="F24" i="3"/>
  <c r="C24" i="3"/>
  <c r="F25" i="3"/>
  <c r="C25" i="3"/>
  <c r="D25" i="3"/>
  <c r="F26" i="3"/>
  <c r="C26" i="3"/>
  <c r="F27" i="3"/>
  <c r="C27" i="3"/>
  <c r="P27" i="3"/>
  <c r="F28" i="3"/>
  <c r="C28" i="3"/>
  <c r="F29" i="3"/>
  <c r="C29" i="3"/>
  <c r="F30" i="3"/>
  <c r="C30" i="3"/>
  <c r="S47" i="36"/>
  <c r="W47" i="36"/>
  <c r="C19" i="1"/>
  <c r="S35" i="26"/>
  <c r="W35" i="26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0" i="5"/>
  <c r="D31" i="5"/>
  <c r="D19" i="5"/>
  <c r="D18" i="5"/>
  <c r="D17" i="5"/>
  <c r="D16" i="5"/>
  <c r="D11" i="5"/>
  <c r="D12" i="5"/>
  <c r="D13" i="5"/>
  <c r="D14" i="5"/>
  <c r="D15" i="5"/>
  <c r="O31" i="5"/>
  <c r="N31" i="5"/>
  <c r="M31" i="5"/>
  <c r="L31" i="5"/>
  <c r="K31" i="5"/>
  <c r="J31" i="5"/>
  <c r="D30" i="3"/>
  <c r="D29" i="3"/>
  <c r="D28" i="3"/>
  <c r="D27" i="3"/>
  <c r="D26" i="3"/>
  <c r="P26" i="3"/>
  <c r="D24" i="3"/>
  <c r="P24" i="3"/>
  <c r="D23" i="3"/>
  <c r="D22" i="3"/>
  <c r="P22" i="3"/>
  <c r="D21" i="3"/>
  <c r="D20" i="3"/>
  <c r="D19" i="3"/>
  <c r="D17" i="3"/>
  <c r="D16" i="3"/>
  <c r="D15" i="3"/>
  <c r="D14" i="3"/>
  <c r="D13" i="3"/>
  <c r="P13" i="3"/>
  <c r="D12" i="3"/>
  <c r="P12" i="3"/>
  <c r="D11" i="3"/>
  <c r="D10" i="3"/>
  <c r="O31" i="3"/>
  <c r="N31" i="3"/>
  <c r="M31" i="3"/>
  <c r="L31" i="3"/>
  <c r="K31" i="3"/>
  <c r="J31" i="3"/>
  <c r="C14" i="1"/>
  <c r="S47" i="34"/>
  <c r="W47" i="34"/>
  <c r="S47" i="31"/>
  <c r="W47" i="31"/>
  <c r="S47" i="28"/>
  <c r="W47" i="28"/>
  <c r="S47" i="27"/>
  <c r="W47" i="27"/>
  <c r="S37" i="26"/>
  <c r="W37" i="26"/>
  <c r="S41" i="26"/>
  <c r="W41" i="26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W34" i="34"/>
  <c r="W29" i="34"/>
  <c r="S29" i="26"/>
  <c r="W29" i="26"/>
  <c r="S33" i="26"/>
  <c r="W33" i="26"/>
  <c r="S31" i="26"/>
  <c r="W31" i="26"/>
  <c r="S39" i="26"/>
  <c r="W39" i="26"/>
  <c r="G45" i="26"/>
  <c r="S25" i="26"/>
  <c r="W25" i="26"/>
  <c r="S27" i="26"/>
  <c r="W27" i="26"/>
  <c r="C16" i="7"/>
  <c r="W41" i="28"/>
  <c r="S23" i="38"/>
  <c r="S45" i="38"/>
  <c r="W23" i="38"/>
  <c r="E20" i="7"/>
  <c r="E16" i="7"/>
  <c r="B10" i="7"/>
  <c r="F30" i="7"/>
  <c r="F18" i="7"/>
  <c r="F25" i="7"/>
  <c r="W26" i="40"/>
  <c r="C11" i="7"/>
  <c r="W24" i="28"/>
  <c r="G24" i="7"/>
  <c r="B26" i="7"/>
  <c r="C22" i="7"/>
  <c r="W23" i="34"/>
  <c r="W41" i="34"/>
  <c r="B22" i="7"/>
  <c r="W26" i="34"/>
  <c r="B14" i="7"/>
  <c r="E21" i="7"/>
  <c r="W30" i="34"/>
  <c r="E14" i="7"/>
  <c r="E10" i="7"/>
  <c r="E18" i="7"/>
  <c r="E22" i="7"/>
  <c r="W28" i="34"/>
  <c r="B16" i="7"/>
  <c r="C12" i="7"/>
  <c r="W25" i="28"/>
  <c r="W25" i="34"/>
  <c r="W26" i="28"/>
  <c r="B17" i="7"/>
  <c r="C21" i="7"/>
  <c r="W39" i="31"/>
  <c r="W42" i="31"/>
  <c r="W20" i="40"/>
  <c r="D12" i="7"/>
  <c r="W23" i="28"/>
  <c r="E15" i="7"/>
  <c r="E26" i="7"/>
  <c r="W37" i="31"/>
  <c r="F12" i="7"/>
  <c r="F24" i="7"/>
  <c r="D13" i="7"/>
  <c r="B11" i="7"/>
  <c r="G20" i="7"/>
  <c r="E27" i="7"/>
  <c r="B21" i="7"/>
  <c r="O21" i="7"/>
  <c r="B13" i="7"/>
  <c r="G26" i="7"/>
  <c r="B29" i="7"/>
  <c r="W38" i="31"/>
  <c r="G45" i="27"/>
  <c r="G14" i="1"/>
  <c r="D27" i="7"/>
  <c r="F20" i="7"/>
  <c r="B23" i="7"/>
  <c r="P23" i="3"/>
  <c r="G11" i="7"/>
  <c r="P29" i="3"/>
  <c r="W36" i="34"/>
  <c r="W27" i="41"/>
  <c r="E13" i="7"/>
  <c r="D21" i="7"/>
  <c r="H13" i="7"/>
  <c r="W26" i="41"/>
  <c r="H12" i="7"/>
  <c r="G25" i="7"/>
  <c r="D15" i="7"/>
  <c r="S41" i="41"/>
  <c r="H26" i="7"/>
  <c r="H24" i="7"/>
  <c r="E25" i="7"/>
  <c r="H28" i="7"/>
  <c r="E19" i="7"/>
  <c r="P22" i="5"/>
  <c r="P18" i="5"/>
  <c r="C31" i="3"/>
  <c r="P20" i="3"/>
  <c r="R23" i="5"/>
  <c r="R28" i="5"/>
  <c r="R15" i="3"/>
  <c r="C14" i="7"/>
  <c r="O14" i="7"/>
  <c r="W27" i="28"/>
  <c r="W45" i="38"/>
  <c r="P25" i="3"/>
  <c r="G31" i="5"/>
  <c r="C20" i="7"/>
  <c r="O20" i="7"/>
  <c r="W33" i="28"/>
  <c r="W45" i="28"/>
  <c r="Q30" i="7"/>
  <c r="R29" i="3"/>
  <c r="M16" i="1"/>
  <c r="O16" i="1"/>
  <c r="W45" i="27"/>
  <c r="O16" i="7"/>
  <c r="W35" i="40"/>
  <c r="F26" i="7"/>
  <c r="O13" i="7"/>
  <c r="R23" i="3"/>
  <c r="R26" i="5"/>
  <c r="P13" i="5"/>
  <c r="O18" i="1"/>
  <c r="R24" i="3"/>
  <c r="R27" i="3"/>
  <c r="G27" i="7"/>
  <c r="O27" i="7"/>
  <c r="W40" i="34"/>
  <c r="W45" i="31"/>
  <c r="P15" i="3"/>
  <c r="P20" i="5"/>
  <c r="H21" i="1"/>
  <c r="M19" i="1"/>
  <c r="O19" i="1"/>
  <c r="R29" i="5"/>
  <c r="R26" i="3"/>
  <c r="C17" i="7"/>
  <c r="C23" i="7"/>
  <c r="C26" i="7"/>
  <c r="C29" i="7"/>
  <c r="C31" i="7"/>
  <c r="W45" i="26"/>
  <c r="R25" i="5"/>
  <c r="G19" i="7"/>
  <c r="O19" i="7"/>
  <c r="W32" i="34"/>
  <c r="W45" i="34"/>
  <c r="W39" i="28"/>
  <c r="W22" i="40"/>
  <c r="W41" i="40"/>
  <c r="F13" i="7"/>
  <c r="O25" i="7"/>
  <c r="I31" i="5"/>
  <c r="S45" i="28"/>
  <c r="C31" i="5"/>
  <c r="F31" i="5"/>
  <c r="P11" i="5"/>
  <c r="R12" i="5"/>
  <c r="J21" i="1"/>
  <c r="P28" i="3"/>
  <c r="P16" i="3"/>
  <c r="R30" i="5"/>
  <c r="P24" i="5"/>
  <c r="O24" i="7"/>
  <c r="M14" i="1"/>
  <c r="G21" i="1"/>
  <c r="R22" i="3"/>
  <c r="E31" i="3"/>
  <c r="P14" i="3"/>
  <c r="R22" i="5"/>
  <c r="S45" i="26"/>
  <c r="D31" i="3"/>
  <c r="W41" i="31"/>
  <c r="D28" i="7"/>
  <c r="D31" i="7"/>
  <c r="M17" i="1"/>
  <c r="O17" i="1"/>
  <c r="F31" i="3"/>
  <c r="P17" i="5"/>
  <c r="I31" i="3"/>
  <c r="S45" i="31"/>
  <c r="S45" i="27"/>
  <c r="S41" i="40"/>
  <c r="E11" i="7"/>
  <c r="E31" i="7"/>
  <c r="G29" i="7"/>
  <c r="G22" i="7"/>
  <c r="G31" i="7"/>
  <c r="O23" i="7"/>
  <c r="O17" i="7"/>
  <c r="F10" i="7"/>
  <c r="F31" i="7"/>
  <c r="W25" i="40"/>
  <c r="S45" i="34"/>
  <c r="B12" i="7"/>
  <c r="O12" i="7"/>
  <c r="H25" i="7"/>
  <c r="H31" i="7"/>
  <c r="P10" i="3"/>
  <c r="B31" i="7"/>
  <c r="Q27" i="7"/>
  <c r="R20" i="3"/>
  <c r="Q25" i="7"/>
  <c r="O22" i="7"/>
  <c r="R28" i="3"/>
  <c r="Q23" i="7"/>
  <c r="Q20" i="7"/>
  <c r="S29" i="5"/>
  <c r="S30" i="5"/>
  <c r="Q15" i="7"/>
  <c r="O11" i="7"/>
  <c r="O29" i="7"/>
  <c r="O26" i="7"/>
  <c r="O28" i="7"/>
  <c r="R25" i="3"/>
  <c r="Q24" i="7"/>
  <c r="P31" i="5"/>
  <c r="S26" i="5"/>
  <c r="O14" i="1"/>
  <c r="O21" i="1"/>
  <c r="M21" i="1"/>
  <c r="P31" i="3"/>
  <c r="Q25" i="3"/>
  <c r="R12" i="3"/>
  <c r="R15" i="5"/>
  <c r="O10" i="7"/>
  <c r="R24" i="5"/>
  <c r="R20" i="5"/>
  <c r="S25" i="5"/>
  <c r="S22" i="5"/>
  <c r="S28" i="5"/>
  <c r="Q13" i="5"/>
  <c r="Q11" i="5"/>
  <c r="Q24" i="5"/>
  <c r="S24" i="5"/>
  <c r="F32" i="5"/>
  <c r="S15" i="5"/>
  <c r="Q17" i="5"/>
  <c r="Q20" i="5"/>
  <c r="S15" i="3"/>
  <c r="S24" i="3"/>
  <c r="Q28" i="3"/>
  <c r="Q15" i="3"/>
  <c r="S26" i="3"/>
  <c r="F32" i="3"/>
  <c r="S29" i="3"/>
  <c r="Q14" i="3"/>
  <c r="I32" i="3"/>
  <c r="S23" i="3"/>
  <c r="S28" i="3"/>
  <c r="E32" i="3"/>
  <c r="S20" i="3"/>
  <c r="D32" i="3"/>
  <c r="Q10" i="3"/>
  <c r="S12" i="3"/>
  <c r="S25" i="3"/>
  <c r="O31" i="7"/>
  <c r="P29" i="7"/>
  <c r="Q12" i="7"/>
  <c r="R12" i="7"/>
  <c r="R15" i="7"/>
  <c r="I32" i="5"/>
  <c r="R24" i="7"/>
  <c r="S20" i="5"/>
  <c r="S12" i="5"/>
  <c r="G32" i="5"/>
  <c r="Q26" i="7"/>
  <c r="M32" i="3"/>
  <c r="J32" i="3"/>
  <c r="N32" i="3"/>
  <c r="L32" i="3"/>
  <c r="K32" i="3"/>
  <c r="C32" i="3"/>
  <c r="Q30" i="3"/>
  <c r="Q22" i="3"/>
  <c r="Q12" i="3"/>
  <c r="S30" i="3"/>
  <c r="Q18" i="3"/>
  <c r="Q11" i="3"/>
  <c r="Q29" i="3"/>
  <c r="Q21" i="3"/>
  <c r="Q23" i="3"/>
  <c r="Q19" i="3"/>
  <c r="Q26" i="3"/>
  <c r="O32" i="3"/>
  <c r="Q24" i="3"/>
  <c r="G32" i="3"/>
  <c r="Q13" i="3"/>
  <c r="Q27" i="3"/>
  <c r="Q20" i="3"/>
  <c r="H32" i="3"/>
  <c r="Q17" i="3"/>
  <c r="S22" i="3"/>
  <c r="Q28" i="7"/>
  <c r="P22" i="7"/>
  <c r="Q22" i="7"/>
  <c r="R22" i="7"/>
  <c r="M32" i="5"/>
  <c r="K32" i="5"/>
  <c r="L32" i="5"/>
  <c r="J32" i="5"/>
  <c r="Q29" i="5"/>
  <c r="Q23" i="5"/>
  <c r="Q26" i="5"/>
  <c r="Q25" i="5"/>
  <c r="Q18" i="5"/>
  <c r="Q27" i="5"/>
  <c r="Q16" i="5"/>
  <c r="O32" i="5"/>
  <c r="Q12" i="5"/>
  <c r="Q10" i="5"/>
  <c r="D32" i="5"/>
  <c r="N32" i="5"/>
  <c r="H32" i="5"/>
  <c r="Q15" i="5"/>
  <c r="S27" i="5"/>
  <c r="Q14" i="5"/>
  <c r="Q22" i="5"/>
  <c r="Q28" i="5"/>
  <c r="Q19" i="5"/>
  <c r="E32" i="5"/>
  <c r="Q21" i="5"/>
  <c r="Q30" i="5"/>
  <c r="C32" i="5"/>
  <c r="S23" i="5"/>
  <c r="Q29" i="7"/>
  <c r="S27" i="3"/>
  <c r="Q16" i="3"/>
  <c r="P28" i="7"/>
  <c r="R27" i="7"/>
  <c r="R26" i="7"/>
  <c r="R28" i="7"/>
  <c r="I32" i="7"/>
  <c r="J32" i="7"/>
  <c r="M32" i="7"/>
  <c r="P15" i="7"/>
  <c r="P21" i="7"/>
  <c r="K32" i="7"/>
  <c r="L32" i="7"/>
  <c r="N32" i="7"/>
  <c r="P18" i="7"/>
  <c r="P30" i="7"/>
  <c r="P17" i="7"/>
  <c r="P24" i="7"/>
  <c r="P14" i="7"/>
  <c r="D32" i="7"/>
  <c r="P19" i="7"/>
  <c r="P23" i="7"/>
  <c r="P20" i="7"/>
  <c r="H32" i="7"/>
  <c r="P25" i="7"/>
  <c r="P16" i="7"/>
  <c r="G32" i="7"/>
  <c r="C32" i="7"/>
  <c r="P27" i="7"/>
  <c r="E32" i="7"/>
  <c r="F32" i="7"/>
  <c r="R30" i="7"/>
  <c r="P12" i="7"/>
  <c r="P13" i="7"/>
  <c r="B32" i="7"/>
  <c r="R29" i="7"/>
  <c r="R25" i="7"/>
  <c r="P10" i="7"/>
  <c r="R20" i="7"/>
  <c r="P11" i="7"/>
  <c r="P26" i="7"/>
  <c r="R23" i="7"/>
</calcChain>
</file>

<file path=xl/sharedStrings.xml><?xml version="1.0" encoding="utf-8"?>
<sst xmlns="http://schemas.openxmlformats.org/spreadsheetml/2006/main" count="614" uniqueCount="176">
  <si>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</si>
  <si>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</si>
  <si>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</si>
  <si>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</si>
  <si>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</si>
  <si>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</si>
  <si>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</si>
  <si>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għal</t>
  </si>
  <si>
    <t>Gunju 2022</t>
  </si>
  <si>
    <t>DAVID SCICLUNA</t>
  </si>
  <si>
    <t>Rapport migbur manwalment</t>
  </si>
  <si>
    <t>GEOFFREY VALENZIA</t>
  </si>
  <si>
    <t>Imħ. Mizzi Antonio (G)</t>
  </si>
  <si>
    <t>Pendenti</t>
  </si>
  <si>
    <t>Bilanċ</t>
  </si>
  <si>
    <t>Attivi</t>
  </si>
  <si>
    <t>GINO CAMILLERI</t>
  </si>
  <si>
    <t>Introdotti</t>
  </si>
  <si>
    <t>Ri-introddoti</t>
  </si>
  <si>
    <t>Maqtugħa</t>
  </si>
  <si>
    <t>Trsf. +</t>
  </si>
  <si>
    <t>Trsf. -</t>
  </si>
  <si>
    <t>Sine Die</t>
  </si>
  <si>
    <t>JOSEPH A. FILLETTI</t>
  </si>
  <si>
    <t>JOSEPH AZZOPARDI</t>
  </si>
  <si>
    <t>Qorti Tal-Maġistrati (Kriminal)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</si>
  <si>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</si>
  <si>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</si>
  <si>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</si>
  <si>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</si>
  <si>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</si>
  <si>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</si>
  <si>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</si>
  <si>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</si>
  <si>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Total Ghawdex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</si>
  <si>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</si>
  <si>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</si>
  <si>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</si>
  <si>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</si>
  <si>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</si>
  <si>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</si>
  <si>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</si>
  <si>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</si>
  <si>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</si>
  <si>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</si>
  <si>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</si>
  <si>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</si>
  <si>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</si>
  <si>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JOANNE VELLA CUSCHIERI</t>
  </si>
  <si>
    <t>JACQUELINE PADOVANI</t>
  </si>
  <si>
    <t>JOSEPH MIFSUD</t>
  </si>
  <si>
    <t>JOSEPH CASSAR</t>
  </si>
  <si>
    <t>LAWRENCE QUINTANO</t>
  </si>
  <si>
    <t>PAUL COPPINI</t>
  </si>
  <si>
    <t>SAVIOUR DEMICOLI</t>
  </si>
  <si>
    <t>SILVIO MELI</t>
  </si>
  <si>
    <t>GRAZIO MERCIECA</t>
  </si>
  <si>
    <t>MIRIAM HAYMAN</t>
  </si>
  <si>
    <t>SIMONE GRECH</t>
  </si>
  <si>
    <t xml:space="preserve">MARSE-ANN FARRUGIA 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</si>
  <si>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</si>
  <si>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</si>
  <si>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</si>
  <si>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</si>
  <si>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</si>
  <si>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</si>
  <si>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</si>
  <si>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</si>
  <si>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</si>
  <si>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</si>
  <si>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</si>
  <si>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</si>
  <si>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</si>
  <si>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</si>
  <si>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</si>
  <si>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</si>
  <si>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</si>
  <si>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AARON BUGEJA</t>
  </si>
  <si>
    <t>CHARMAINE GALEA</t>
  </si>
  <si>
    <t>MONICA VELLA</t>
  </si>
  <si>
    <t>BRIGITTE SULTANA</t>
  </si>
  <si>
    <t>DONATELLA FRENDO DIMECH</t>
  </si>
  <si>
    <t>Qorti tal-Magistrati - Ghawdex</t>
  </si>
  <si>
    <t>(Ġurisdizzjoni Kriminali)</t>
  </si>
  <si>
    <t>Kawżi Introdotti</t>
  </si>
  <si>
    <t>Rapport miġbur manwalment</t>
  </si>
  <si>
    <t>S. Grech</t>
  </si>
  <si>
    <t>B. Sultana</t>
  </si>
  <si>
    <t>J. Mifsud</t>
  </si>
  <si>
    <t>N. Camilleri</t>
  </si>
  <si>
    <t>M. Vella</t>
  </si>
  <si>
    <t>D. Frendo Dimech</t>
  </si>
  <si>
    <t>C. Galea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</si>
  <si>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</si>
  <si>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</si>
  <si>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</si>
  <si>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</si>
  <si>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</si>
  <si>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</si>
  <si>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</si>
  <si>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</si>
  <si>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</si>
  <si>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</si>
  <si>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</si>
  <si>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</si>
  <si>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</si>
  <si>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</si>
  <si>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</si>
  <si>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</si>
  <si>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</si>
  <si>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</si>
  <si>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</si>
  <si>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</si>
  <si>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</si>
  <si>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</si>
  <si>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</si>
  <si>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</si>
  <si>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</si>
  <si>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Kawżi Deċiżi</t>
  </si>
  <si>
    <t>(Gurisdizzjoni Kriminali)</t>
  </si>
  <si>
    <t>Kawzi Pendenti</t>
  </si>
  <si>
    <t>Qorti tal-Appelli Kriminali (Appelli mill-Qorti tal-Magistrati)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</si>
  <si>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</si>
  <si>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</si>
  <si>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</si>
  <si>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</si>
  <si>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</si>
  <si>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Ri-</t>
  </si>
  <si>
    <t>Decizi/</t>
  </si>
  <si>
    <t>Trasferiti</t>
  </si>
  <si>
    <t>Sine</t>
  </si>
  <si>
    <t>Maghluqa</t>
  </si>
  <si>
    <t>+</t>
  </si>
  <si>
    <t>-</t>
  </si>
  <si>
    <t>Die</t>
  </si>
  <si>
    <t>Antonio Mizzi (G)</t>
  </si>
  <si>
    <t>Camilleri Silvio (G)</t>
  </si>
  <si>
    <t>Mallia Micheal (G)</t>
  </si>
  <si>
    <t>Quintano Lawrence (G)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</si>
  <si>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</si>
  <si>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</si>
  <si>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</si>
  <si>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</si>
  <si>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</si>
  <si>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</si>
  <si>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</si>
  <si>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Qorti Tal-Magistrati (Ghawdex)</t>
  </si>
  <si>
    <t>Magistrat Dr. Simone Grech LL.D.</t>
  </si>
  <si>
    <t>Introddoti</t>
  </si>
  <si>
    <t>Appelli - Kumm. Gustizz.</t>
  </si>
  <si>
    <t>18 ta' Awwissu 2022</t>
  </si>
  <si>
    <t>Joseph Grech</t>
  </si>
  <si>
    <t>(1 Case Minorenni - Tirreferi ghal kaz re Harsien Tfal)</t>
  </si>
  <si>
    <t>Magistrat Dr. Brigitte Sultana LL.D. LL.M. (Cardiff), Adv. Trib. Eccl. Melit.</t>
  </si>
  <si>
    <t xml:space="preserve">Rapport Ghax-Xahar ta' </t>
  </si>
  <si>
    <t>Deċiżi/</t>
  </si>
  <si>
    <t>Magħluqa</t>
  </si>
  <si>
    <t>Deputat Reġistratur</t>
  </si>
  <si>
    <t xml:space="preserve">Magistrat DR. JOSEPH MIFSUD B.A. (Leg. &amp; Int. Rel.), B.A. (HONS.), M.A. (EUROPEAN), LL.D.
</t>
  </si>
  <si>
    <t xml:space="preserve">  </t>
  </si>
  <si>
    <t>Appelli - Kumm Gustiz.</t>
  </si>
  <si>
    <t>29 ta' Jannar 2021</t>
  </si>
  <si>
    <t>Mary Jane Attard</t>
  </si>
  <si>
    <t>Magistrat Dr. Donatella Frendo Dimech LL.D.</t>
  </si>
  <si>
    <t>17 ta' Awwissu 2022</t>
  </si>
  <si>
    <t>M'Jane Attard</t>
  </si>
  <si>
    <t>Magistrat Dr. Neville Camilleri LL.D.</t>
  </si>
  <si>
    <t xml:space="preserve">Rapport Ghax-Xahar ta'  </t>
  </si>
  <si>
    <t>`</t>
  </si>
  <si>
    <t>30 ta' Dicembru 2020</t>
  </si>
  <si>
    <t>Magistrat Dr. Monica Vella LL.D.</t>
  </si>
  <si>
    <t>Diane Farrugia</t>
  </si>
  <si>
    <t xml:space="preserve"> </t>
  </si>
  <si>
    <t>Magistrat Dr. Charmaine Galea LL.D.</t>
  </si>
  <si>
    <t>Silvana Grech</t>
  </si>
  <si>
    <t>Fl-ewwel kolonna "Bilanc" iridu jitnizzlu l-figuri maqbuda minn "Pendenti" tax-xahar ta' qabel.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</si>
</sst>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18" fillId="2" borderId="18" xfId="0" applyFont="1" applyFill="1" applyBorder="1" applyProtection="1">
      <protection locked="0"/>
    </xf>
    <xf numFmtId="0" fontId="19" fillId="2" borderId="0" xfId="0" applyFont="1" applyFill="1"/>
    <xf numFmtId="0" fontId="19" fillId="0" borderId="0" xfId="0" applyFont="1"/>
    <xf numFmtId="0" fontId="19" fillId="7" borderId="0" xfId="0" applyFont="1" applyFill="1"/>
    <xf numFmtId="14" fontId="0" fillId="0" borderId="0" xfId="0" applyNumberFormat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/>
    <xf numFmtId="0" fontId="1" fillId="2" borderId="16" xfId="0" applyFont="1" applyFill="1" applyBorder="1"/>
    <xf numFmtId="0" fontId="18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5" fontId="0" fillId="0" borderId="0" xfId="0" applyNumberFormat="1" applyAlignment="1">
      <alignment horizontal="left"/>
    </xf>
    <xf numFmtId="15" fontId="8" fillId="0" borderId="1" xfId="0" applyNumberFormat="1" applyFont="1" applyBorder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0" fillId="0" borderId="40" xfId="0" applyBorder="1"/>
    <xf numFmtId="0" fontId="1" fillId="2" borderId="0" xfId="0" applyFont="1" applyFill="1"/>
    <xf numFmtId="0" fontId="1" fillId="7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0" fillId="0" borderId="32" xfId="0" applyBorder="1"/>
    <xf numFmtId="0" fontId="1" fillId="5" borderId="29" xfId="0" applyFont="1" applyFill="1" applyBorder="1" applyAlignment="1">
      <alignment horizontal="center" vertical="center" textRotation="90"/>
    </xf>
    <xf numFmtId="49" fontId="1" fillId="0" borderId="0" xfId="0" applyNumberFormat="1" applyFont="1"/>
    <xf numFmtId="49" fontId="20" fillId="0" borderId="0" xfId="0" quotePrefix="1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0" fontId="0" fillId="0" borderId="0" xfId="0" applyAlignment="1"/>
    <xf numFmtId="166" fontId="1" fillId="0" borderId="1" xfId="0" applyNumberFormat="1" applyFon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 xr3:uid="{AEA406A1-0E4B-5B11-9CD5-51D6E497D94C}">
      <selection activeCell="K22" sqref="K22"/>
    </sheetView>
  </sheetViews>
  <sheetFormatPr defaultRowHeight="12.75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0</v>
      </c>
    </row>
    <row r="2" spans="2:17">
      <c r="Q2" t="s">
        <v>1</v>
      </c>
    </row>
    <row r="3" spans="2:17" ht="20.25">
      <c r="H3" s="3" t="s">
        <v>2</v>
      </c>
      <c r="Q3" t="s">
        <v>3</v>
      </c>
    </row>
    <row r="4" spans="2:17">
      <c r="Q4" t="s">
        <v>4</v>
      </c>
    </row>
    <row r="5" spans="2:17" ht="15">
      <c r="H5" s="4" t="s">
        <v>5</v>
      </c>
      <c r="Q5" t="s">
        <v>6</v>
      </c>
    </row>
    <row r="6" spans="2:17" ht="15">
      <c r="G6" s="26" t="s">
        <v>7</v>
      </c>
      <c r="H6" s="104" t="s">
        <v>8</v>
      </c>
      <c r="I6" s="94"/>
      <c r="J6" s="1"/>
      <c r="Q6" t="s">
        <v>9</v>
      </c>
    </row>
    <row r="7" spans="2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10</v>
      </c>
      <c r="Q7" t="s">
        <v>11</v>
      </c>
    </row>
    <row r="8" spans="2:17" ht="13.5" thickBot="1">
      <c r="Q8" s="105" t="s">
        <v>12</v>
      </c>
    </row>
    <row r="9" spans="2:17">
      <c r="B9" s="145"/>
      <c r="C9" s="145"/>
      <c r="D9" s="145"/>
      <c r="E9" s="145"/>
      <c r="G9" s="43" t="s">
        <v>13</v>
      </c>
      <c r="H9" s="44"/>
      <c r="I9" s="44"/>
      <c r="J9" s="44"/>
      <c r="K9" s="44"/>
      <c r="L9" s="44"/>
      <c r="M9" s="45" t="s">
        <v>14</v>
      </c>
      <c r="N9" s="44"/>
      <c r="O9" s="46" t="s">
        <v>15</v>
      </c>
      <c r="Q9" t="s">
        <v>16</v>
      </c>
    </row>
    <row r="10" spans="2:17">
      <c r="B10" s="145"/>
      <c r="C10" s="145"/>
      <c r="D10" s="145"/>
      <c r="E10" s="145"/>
      <c r="G10" s="47"/>
      <c r="H10" s="48" t="s">
        <v>17</v>
      </c>
      <c r="I10" s="48" t="s">
        <v>18</v>
      </c>
      <c r="J10" s="48" t="s">
        <v>19</v>
      </c>
      <c r="K10" s="48" t="s">
        <v>20</v>
      </c>
      <c r="L10" s="48" t="s">
        <v>21</v>
      </c>
      <c r="M10" s="49"/>
      <c r="N10" s="48" t="s">
        <v>22</v>
      </c>
      <c r="O10" s="50"/>
      <c r="Q10" t="s">
        <v>23</v>
      </c>
    </row>
    <row r="11" spans="2:17" ht="12.95" customHeight="1">
      <c r="G11" s="55"/>
      <c r="H11" s="12"/>
      <c r="I11" s="12"/>
      <c r="J11" s="12"/>
      <c r="K11" s="12"/>
      <c r="L11" s="12"/>
      <c r="M11" s="56"/>
      <c r="N11" s="12"/>
      <c r="O11" s="58"/>
      <c r="Q11" t="s">
        <v>24</v>
      </c>
    </row>
    <row r="12" spans="2:17">
      <c r="B12" s="145" t="s">
        <v>25</v>
      </c>
      <c r="C12" s="145"/>
      <c r="D12" s="145"/>
      <c r="E12" s="145"/>
      <c r="G12" s="52"/>
      <c r="H12" s="59"/>
      <c r="I12" s="59"/>
      <c r="J12" s="59"/>
      <c r="K12" s="59"/>
      <c r="L12" s="59"/>
      <c r="M12" s="54"/>
      <c r="N12" s="59"/>
      <c r="O12" s="51"/>
      <c r="Q12" t="s">
        <v>26</v>
      </c>
    </row>
    <row r="13" spans="2:17" ht="12" customHeight="1">
      <c r="B13" s="145"/>
      <c r="C13" s="145"/>
      <c r="D13" s="145"/>
      <c r="E13" s="145"/>
      <c r="G13" s="52"/>
      <c r="H13" s="53"/>
      <c r="I13" s="53"/>
      <c r="J13" s="53"/>
      <c r="K13" s="53"/>
      <c r="L13" s="53"/>
      <c r="M13" s="54"/>
      <c r="N13" s="53"/>
      <c r="O13" s="51"/>
      <c r="Q13" t="s">
        <v>27</v>
      </c>
    </row>
    <row r="14" spans="2:17">
      <c r="B14" s="26"/>
      <c r="C14" s="93" t="str">
        <f>Q45</f>
        <v>SIMONE GRECH</v>
      </c>
      <c r="G14" s="55">
        <f>'Grech S. (Ghawdex)'!G45</f>
        <v>290</v>
      </c>
      <c r="H14" s="12">
        <f>'Grech S. (Ghawdex)'!I45</f>
        <v>48</v>
      </c>
      <c r="I14" s="95">
        <f>'Grech S. (Ghawdex)'!K45</f>
        <v>0</v>
      </c>
      <c r="J14" s="12">
        <f>'Grech S. (Ghawdex)'!M45</f>
        <v>44</v>
      </c>
      <c r="K14" s="12">
        <f>'Grech S. (Ghawdex)'!O45</f>
        <v>0</v>
      </c>
      <c r="L14" s="12">
        <f>'Grech S. (Ghawdex)'!Q45</f>
        <v>0</v>
      </c>
      <c r="M14" s="56">
        <f t="shared" ref="M14:M18" si="0">G14+H14+I14-J14+K14-L14</f>
        <v>294</v>
      </c>
      <c r="N14" s="12">
        <f>'Grech S. (Ghawdex)'!U45</f>
        <v>3</v>
      </c>
      <c r="O14" s="57">
        <f t="shared" ref="O14:O18" si="1">M14-N14</f>
        <v>291</v>
      </c>
      <c r="Q14" t="s">
        <v>28</v>
      </c>
    </row>
    <row r="15" spans="2:17">
      <c r="B15" s="26"/>
      <c r="C15" s="93" t="str">
        <f>Q72</f>
        <v>BRIGITTE SULTANA</v>
      </c>
      <c r="G15" s="55">
        <f>'Sultana B. (Għawdex)'!G45</f>
        <v>80</v>
      </c>
      <c r="H15" s="12">
        <f>'Sultana B. (Għawdex)'!I45</f>
        <v>3</v>
      </c>
      <c r="I15" s="12">
        <f>'Sultana B. (Għawdex)'!K45</f>
        <v>0</v>
      </c>
      <c r="J15" s="12">
        <f>'Sultana B. (Għawdex)'!M45</f>
        <v>4</v>
      </c>
      <c r="K15" s="12">
        <f>'Sultana B. (Għawdex)'!O45</f>
        <v>1</v>
      </c>
      <c r="L15" s="12">
        <f>'Sultana B. (Għawdex)'!Q45</f>
        <v>0</v>
      </c>
      <c r="M15" s="56">
        <f t="shared" si="0"/>
        <v>80</v>
      </c>
      <c r="N15" s="12">
        <f>'Sultana B. (Għawdex)'!U45</f>
        <v>0</v>
      </c>
      <c r="O15" s="57">
        <f t="shared" si="1"/>
        <v>80</v>
      </c>
      <c r="Q15" t="s">
        <v>29</v>
      </c>
    </row>
    <row r="16" spans="2:17">
      <c r="B16" s="26"/>
      <c r="C16" s="93" t="str">
        <f>Q73</f>
        <v>DONATELLA FRENDO DIMECH</v>
      </c>
      <c r="G16" s="55">
        <f>'Frendo Dimech D. (Ghawdex)'!G45</f>
        <v>16</v>
      </c>
      <c r="H16" s="12">
        <f>'Frendo Dimech D. (Ghawdex)'!I45</f>
        <v>0</v>
      </c>
      <c r="I16" s="12">
        <f>'Frendo Dimech D. (Ghawdex)'!K45</f>
        <v>0</v>
      </c>
      <c r="J16" s="12">
        <f>'Frendo Dimech D. (Ghawdex)'!M45</f>
        <v>1</v>
      </c>
      <c r="K16" s="12">
        <f>'Frendo Dimech D. (Ghawdex)'!O45</f>
        <v>0</v>
      </c>
      <c r="L16" s="12">
        <f>'Frendo Dimech D. (Ghawdex)'!Q45</f>
        <v>0</v>
      </c>
      <c r="M16" s="56">
        <f t="shared" si="0"/>
        <v>15</v>
      </c>
      <c r="N16" s="12">
        <f>'Frendo Dimech D. (Ghawdex)'!U45</f>
        <v>0</v>
      </c>
      <c r="O16" s="57">
        <f t="shared" si="1"/>
        <v>15</v>
      </c>
      <c r="Q16" t="s">
        <v>30</v>
      </c>
    </row>
    <row r="17" spans="1:17" ht="12" customHeight="1">
      <c r="B17" s="26"/>
      <c r="C17" s="93" t="str">
        <f>Q71</f>
        <v>MONICA VELLA</v>
      </c>
      <c r="G17" s="55">
        <f>'Vella M. (Ghawdex)'!G41</f>
        <v>154</v>
      </c>
      <c r="H17" s="56">
        <f>'Vella M. (Ghawdex)'!I41</f>
        <v>3</v>
      </c>
      <c r="I17" s="12">
        <f>'Vella M. (Ghawdex)'!K41</f>
        <v>0</v>
      </c>
      <c r="J17" s="12">
        <f>'Vella M. (Ghawdex)'!M41</f>
        <v>0</v>
      </c>
      <c r="K17" s="12">
        <f>'Vella M. (Ghawdex)'!O41</f>
        <v>0</v>
      </c>
      <c r="L17" s="122">
        <f>'Vella M. (Ghawdex)'!Q41</f>
        <v>0</v>
      </c>
      <c r="M17" s="56">
        <f t="shared" si="0"/>
        <v>157</v>
      </c>
      <c r="N17" s="122">
        <f>'Vella M. (Ghawdex)'!U41</f>
        <v>0</v>
      </c>
      <c r="O17" s="57">
        <f t="shared" si="1"/>
        <v>157</v>
      </c>
      <c r="Q17" t="s">
        <v>31</v>
      </c>
    </row>
    <row r="18" spans="1:17" ht="12" customHeight="1">
      <c r="B18" s="26"/>
      <c r="C18" s="93" t="str">
        <f>Q37</f>
        <v>JOSEPH MIFSUD</v>
      </c>
      <c r="G18" s="55">
        <f>'Mifsud J (Ghawdex)'!G45</f>
        <v>0</v>
      </c>
      <c r="H18" s="12">
        <f>'Mifsud J (Ghawdex)'!I45</f>
        <v>0</v>
      </c>
      <c r="I18" s="12">
        <f>'Mifsud J (Ghawdex)'!K45</f>
        <v>0</v>
      </c>
      <c r="J18" s="12">
        <f>'Mifsud J (Ghawdex)'!M45</f>
        <v>0</v>
      </c>
      <c r="K18" s="12">
        <f>'Mifsud J (Ghawdex)'!O45</f>
        <v>0</v>
      </c>
      <c r="L18" s="12">
        <f>'Mifsud J (Ghawdex)'!Q45</f>
        <v>0</v>
      </c>
      <c r="M18" s="56">
        <f t="shared" si="0"/>
        <v>0</v>
      </c>
      <c r="N18" s="12">
        <f>'Mifsud J (Ghawdex)'!U45</f>
        <v>0</v>
      </c>
      <c r="O18" s="57">
        <f t="shared" si="1"/>
        <v>0</v>
      </c>
      <c r="Q18" t="s">
        <v>32</v>
      </c>
    </row>
    <row r="19" spans="1:17" ht="12" customHeight="1">
      <c r="A19" s="105"/>
      <c r="B19" s="26"/>
      <c r="C19" s="93" t="str">
        <f>Q66</f>
        <v>NEVILLE CAMILLERI</v>
      </c>
      <c r="G19" s="55">
        <f>'Camilleri N. (Ghawdex)'!G45</f>
        <v>1</v>
      </c>
      <c r="H19" s="12">
        <f>'Camilleri N. (Ghawdex)'!I45</f>
        <v>0</v>
      </c>
      <c r="I19" s="12">
        <f>'Camilleri N. (Ghawdex)'!K45</f>
        <v>0</v>
      </c>
      <c r="J19" s="12">
        <f>'Camilleri N. (Ghawdex)'!M45</f>
        <v>0</v>
      </c>
      <c r="K19" s="12">
        <f>'Camilleri N. (Ghawdex)'!O45</f>
        <v>0</v>
      </c>
      <c r="L19" s="12">
        <f>'Camilleri N. (Ghawdex)'!Q45</f>
        <v>0</v>
      </c>
      <c r="M19" s="56">
        <f>G19+H19+I19-J19+K19-L19</f>
        <v>1</v>
      </c>
      <c r="N19" s="12">
        <f>'Camilleri N. (Ghawdex)'!U45</f>
        <v>0</v>
      </c>
      <c r="O19" s="57">
        <f>M19-N19</f>
        <v>1</v>
      </c>
      <c r="Q19" t="s">
        <v>33</v>
      </c>
    </row>
    <row r="20" spans="1:17" ht="12" customHeight="1">
      <c r="A20" s="105"/>
      <c r="B20" s="26"/>
      <c r="C20" s="93" t="str">
        <f>Q70</f>
        <v>CHARMAINE GALEA</v>
      </c>
      <c r="G20" s="55">
        <f>'Galea C. (Ghawdex)'!$G$41</f>
        <v>2</v>
      </c>
      <c r="H20" s="12">
        <f>'Galea C. (Ghawdex)'!$I$41</f>
        <v>0</v>
      </c>
      <c r="I20" s="96">
        <f>'Galea C. (Ghawdex)'!$K$41</f>
        <v>0</v>
      </c>
      <c r="J20" s="12">
        <f>'Galea C. (Ghawdex)'!$M$41</f>
        <v>0</v>
      </c>
      <c r="K20" s="96">
        <f>'Galea C. (Ghawdex)'!$O$41</f>
        <v>0</v>
      </c>
      <c r="L20" s="12">
        <f>'Galea C. (Ghawdex)'!$Q$41</f>
        <v>0</v>
      </c>
      <c r="M20" s="56">
        <f>G20+H20+I20-J20+K20-L20</f>
        <v>2</v>
      </c>
      <c r="N20" s="12">
        <f>'Galea C. (Ghawdex)'!$U$41</f>
        <v>0</v>
      </c>
      <c r="O20" s="57">
        <f>M20-N20</f>
        <v>2</v>
      </c>
    </row>
    <row r="21" spans="1:17" ht="12" customHeight="1">
      <c r="B21" s="26"/>
      <c r="F21" s="60" t="s">
        <v>34</v>
      </c>
      <c r="G21" s="61">
        <f>SUM(G14:G20)</f>
        <v>543</v>
      </c>
      <c r="H21" s="61">
        <f t="shared" ref="H21:O21" si="2">SUM(H14:H20)</f>
        <v>54</v>
      </c>
      <c r="I21" s="61">
        <f t="shared" si="2"/>
        <v>0</v>
      </c>
      <c r="J21" s="61">
        <f t="shared" si="2"/>
        <v>49</v>
      </c>
      <c r="K21" s="61">
        <f t="shared" si="2"/>
        <v>1</v>
      </c>
      <c r="L21" s="61">
        <f t="shared" si="2"/>
        <v>0</v>
      </c>
      <c r="M21" s="61">
        <f t="shared" si="2"/>
        <v>549</v>
      </c>
      <c r="N21" s="61">
        <f t="shared" si="2"/>
        <v>3</v>
      </c>
      <c r="O21" s="61">
        <f t="shared" si="2"/>
        <v>546</v>
      </c>
      <c r="Q21" t="s">
        <v>35</v>
      </c>
    </row>
    <row r="22" spans="1:17">
      <c r="Q22" t="s">
        <v>36</v>
      </c>
    </row>
    <row r="23" spans="1:17" ht="12" customHeight="1">
      <c r="Q23" t="s">
        <v>37</v>
      </c>
    </row>
    <row r="24" spans="1:17" ht="12" customHeight="1">
      <c r="Q24" t="s">
        <v>38</v>
      </c>
    </row>
    <row r="25" spans="1:17" ht="12" customHeight="1">
      <c r="Q25" s="105" t="s">
        <v>39</v>
      </c>
    </row>
    <row r="26" spans="1:17" ht="12" customHeight="1">
      <c r="Q26" t="s">
        <v>40</v>
      </c>
    </row>
    <row r="27" spans="1:17" ht="12" customHeight="1"/>
    <row r="28" spans="1:17">
      <c r="Q28" t="s">
        <v>41</v>
      </c>
    </row>
    <row r="29" spans="1:17">
      <c r="Q29" t="s">
        <v>42</v>
      </c>
    </row>
    <row r="30" spans="1:17">
      <c r="Q30" t="s">
        <v>43</v>
      </c>
    </row>
    <row r="31" spans="1:17" ht="12.95" customHeight="1">
      <c r="Q31" t="s">
        <v>44</v>
      </c>
    </row>
    <row r="32" spans="1:17" ht="12.95" customHeight="1">
      <c r="Q32" t="s">
        <v>45</v>
      </c>
    </row>
    <row r="33" spans="17:17">
      <c r="Q33" s="25" t="s">
        <v>46</v>
      </c>
    </row>
    <row r="34" spans="17:17" ht="12" customHeight="1">
      <c r="Q34" t="s">
        <v>47</v>
      </c>
    </row>
    <row r="35" spans="17:17" ht="12" customHeight="1">
      <c r="Q35" t="s">
        <v>48</v>
      </c>
    </row>
    <row r="36" spans="17:17" ht="12" customHeight="1">
      <c r="Q36" t="s">
        <v>49</v>
      </c>
    </row>
    <row r="37" spans="17:17" ht="12" customHeight="1">
      <c r="Q37" t="s">
        <v>50</v>
      </c>
    </row>
    <row r="38" spans="17:17" ht="12" customHeight="1">
      <c r="Q38" t="s">
        <v>51</v>
      </c>
    </row>
    <row r="39" spans="17:17" ht="12" customHeight="1">
      <c r="Q39" t="s">
        <v>52</v>
      </c>
    </row>
    <row r="40" spans="17:17">
      <c r="Q40" t="s">
        <v>53</v>
      </c>
    </row>
    <row r="41" spans="17:17">
      <c r="Q41" t="s">
        <v>54</v>
      </c>
    </row>
    <row r="42" spans="17:17">
      <c r="Q42" t="s">
        <v>55</v>
      </c>
    </row>
    <row r="43" spans="17:17" ht="12" customHeight="1">
      <c r="Q43" t="s">
        <v>56</v>
      </c>
    </row>
    <row r="44" spans="17:17">
      <c r="Q44" t="s">
        <v>57</v>
      </c>
    </row>
    <row r="45" spans="17:17">
      <c r="Q45" s="105" t="s">
        <v>58</v>
      </c>
    </row>
    <row r="46" spans="17:17">
      <c r="Q46" t="s">
        <v>59</v>
      </c>
    </row>
    <row r="47" spans="17:17" ht="12.95" customHeight="1">
      <c r="Q47" t="s">
        <v>54</v>
      </c>
    </row>
    <row r="48" spans="17:17">
      <c r="Q48" t="s">
        <v>55</v>
      </c>
    </row>
    <row r="49" spans="17:17" ht="12" customHeight="1">
      <c r="Q49" t="s">
        <v>56</v>
      </c>
    </row>
    <row r="50" spans="17:17" ht="12" customHeight="1">
      <c r="Q50" t="s">
        <v>60</v>
      </c>
    </row>
    <row r="51" spans="17:17" ht="12" customHeight="1">
      <c r="Q51" t="s">
        <v>61</v>
      </c>
    </row>
    <row r="52" spans="17:17" ht="12" customHeight="1">
      <c r="Q52" s="25" t="s">
        <v>62</v>
      </c>
    </row>
    <row r="53" spans="17:17" ht="12" customHeight="1">
      <c r="Q53" t="s">
        <v>63</v>
      </c>
    </row>
    <row r="54" spans="17:17" ht="12" customHeight="1">
      <c r="Q54" t="s">
        <v>64</v>
      </c>
    </row>
    <row r="55" spans="17:17" ht="12" customHeight="1">
      <c r="Q55" t="s">
        <v>65</v>
      </c>
    </row>
    <row r="56" spans="17:17" ht="12" customHeight="1">
      <c r="Q56" t="s">
        <v>66</v>
      </c>
    </row>
    <row r="57" spans="17:17" ht="12" customHeight="1">
      <c r="Q57" t="s">
        <v>67</v>
      </c>
    </row>
    <row r="58" spans="17:17" ht="12" customHeight="1">
      <c r="Q58" t="s">
        <v>68</v>
      </c>
    </row>
    <row r="59" spans="17:17" ht="12" customHeight="1">
      <c r="Q59" t="s">
        <v>69</v>
      </c>
    </row>
    <row r="60" spans="17:17" ht="12" customHeight="1">
      <c r="Q60" s="93" t="s">
        <v>47</v>
      </c>
    </row>
    <row r="61" spans="17:17" ht="12" customHeight="1">
      <c r="Q61" s="93" t="s">
        <v>42</v>
      </c>
    </row>
    <row r="62" spans="17:17" ht="12" customHeight="1">
      <c r="Q62" t="s">
        <v>70</v>
      </c>
    </row>
    <row r="63" spans="17:17" ht="12" customHeight="1">
      <c r="Q63" t="s">
        <v>71</v>
      </c>
    </row>
    <row r="64" spans="17:17" ht="12" customHeight="1">
      <c r="Q64" t="s">
        <v>72</v>
      </c>
    </row>
    <row r="65" spans="17:17" ht="12" customHeight="1">
      <c r="Q65" t="s">
        <v>73</v>
      </c>
    </row>
    <row r="66" spans="17:17" ht="12" customHeight="1">
      <c r="Q66" t="s">
        <v>74</v>
      </c>
    </row>
    <row r="67" spans="17:17" ht="12" customHeight="1">
      <c r="Q67" t="s">
        <v>75</v>
      </c>
    </row>
    <row r="68" spans="17:17" ht="12" customHeight="1">
      <c r="Q68" t="s">
        <v>76</v>
      </c>
    </row>
    <row r="69" spans="17:17" ht="12" customHeight="1">
      <c r="Q69" t="s">
        <v>77</v>
      </c>
    </row>
    <row r="70" spans="17:17">
      <c r="Q70" t="s">
        <v>78</v>
      </c>
    </row>
    <row r="71" spans="17:17" ht="12" customHeight="1">
      <c r="Q71" t="s">
        <v>79</v>
      </c>
    </row>
    <row r="72" spans="17:17" ht="12" customHeight="1">
      <c r="Q72" s="105" t="s">
        <v>80</v>
      </c>
    </row>
    <row r="73" spans="17:17" ht="12" customHeight="1">
      <c r="Q73" s="105" t="s">
        <v>81</v>
      </c>
    </row>
    <row r="74" spans="17:17" ht="12" customHeight="1"/>
    <row r="75" spans="17:17" ht="12" customHeight="1"/>
    <row r="76" spans="17:17" ht="12" customHeight="1"/>
    <row r="77" spans="17:17" ht="12" customHeight="1"/>
    <row r="78" spans="17:17" ht="12" customHeight="1"/>
    <row r="79" spans="17:17" ht="12" customHeight="1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 xr3:uid="{7BE570AB-09E9-518F-B8F7-3F91B7162CA9}">
      <selection activeCell="H9" sqref="H9"/>
    </sheetView>
  </sheetViews>
  <sheetFormatPr defaultColWidth="9.140625" defaultRowHeight="12.75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/>
    <row r="2" spans="2:22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/>
    <row r="4" spans="2:22" ht="15.7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4.5" customHeight="1"/>
    <row r="7" spans="2:22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idden="1"/>
    <row r="9" spans="2:22" ht="15.75">
      <c r="B9" s="10" t="s">
        <v>122</v>
      </c>
      <c r="C9" s="10"/>
      <c r="D9" s="10"/>
      <c r="E9" s="10"/>
      <c r="H9" s="11" t="str">
        <f>[1]Kriminal!H6</f>
        <v>January 2014</v>
      </c>
    </row>
    <row r="10" spans="2:22" ht="3.75" customHeight="1"/>
    <row r="11" spans="2:22" ht="106.7" customHeight="1">
      <c r="B11" s="152" t="s">
        <v>123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2" ht="6.75" hidden="1" customHeight="1"/>
    <row r="13" spans="2:22" ht="10.5" customHeight="1">
      <c r="B13" s="154" t="s">
        <v>124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 t="shared" ref="W23:W39" si="0">IF(ISNUMBER(S23),S23,0)-IF(ISNUMBER(U23),U23,0)</f>
        <v>0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0</v>
      </c>
      <c r="U24" s="36"/>
      <c r="W24" s="40">
        <f t="shared" si="0"/>
        <v>0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>
      <c r="B44" s="21"/>
      <c r="X44" s="23"/>
    </row>
    <row r="45" spans="2:24" ht="13.5" thickBot="1">
      <c r="B45" s="21"/>
      <c r="C45" t="s">
        <v>139</v>
      </c>
      <c r="G45" s="41">
        <f>SUM(G23:G43)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>
      <c r="C53" s="150" t="s">
        <v>142</v>
      </c>
      <c r="D53" s="150"/>
      <c r="E53" s="150"/>
      <c r="N53" s="25" t="s">
        <v>143</v>
      </c>
      <c r="Q53" s="26"/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31" workbookViewId="0" xr3:uid="{65FA3815-DCC1-5481-872F-D2879ED395ED}">
      <selection activeCell="G37" sqref="G37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/>
    <row r="2" spans="2:22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/>
    <row r="4" spans="2:22" ht="15.75" customHeight="1">
      <c r="B4" s="151" t="s">
        <v>163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4.5" customHeight="1"/>
    <row r="7" spans="2:22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idden="1"/>
    <row r="9" spans="2:22" s="105" customFormat="1" ht="15.75">
      <c r="B9" s="10" t="s">
        <v>122</v>
      </c>
      <c r="C9" s="10"/>
      <c r="D9" s="10"/>
      <c r="E9" s="10"/>
      <c r="H9" s="11" t="str">
        <f>Kriminal!H6</f>
        <v>Gunju 2022</v>
      </c>
    </row>
    <row r="10" spans="2:22" ht="3.75" customHeight="1"/>
    <row r="11" spans="2:22" ht="106.7" customHeight="1">
      <c r="B11" s="152" t="s">
        <v>123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2" ht="6.75" hidden="1" customHeight="1"/>
    <row r="13" spans="2:22" ht="10.5" customHeight="1">
      <c r="B13" s="154" t="s">
        <v>124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3">
        <v>4</v>
      </c>
      <c r="I23" s="35"/>
      <c r="K23" s="126"/>
      <c r="M23" s="35">
        <v>1</v>
      </c>
      <c r="O23" s="35"/>
      <c r="Q23" s="35"/>
      <c r="S23" s="40">
        <f>IF(ISNUMBER(G23),G23,0)+IF(ISNUMBER(I23),I23,0)-IF(ISNUMBER(M23),M23,0)+IF(ISNUMBER(O23),O23,0)-IF(ISNUMBER(Q23),Q23,0)+IF(ISNUMBER(K23),K23,0)</f>
        <v>3</v>
      </c>
      <c r="U23" s="35"/>
      <c r="W23" s="40">
        <f t="shared" ref="W23:W39" si="0">IF(ISNUMBER(S23),S23,0)-IF(ISNUMBER(U23),U23,0)</f>
        <v>3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3">
        <v>9</v>
      </c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9</v>
      </c>
      <c r="U24" s="36"/>
      <c r="W24" s="40">
        <f t="shared" si="0"/>
        <v>9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03"/>
      <c r="I25" s="36">
        <v>0</v>
      </c>
      <c r="K25" s="36">
        <v>0</v>
      </c>
      <c r="M25" s="36">
        <v>0</v>
      </c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>
        <v>3</v>
      </c>
      <c r="I36" s="116"/>
      <c r="K36" s="36"/>
      <c r="M36" s="36"/>
      <c r="O36" s="36"/>
      <c r="Q36" s="36"/>
      <c r="S36" s="40">
        <f t="shared" si="1"/>
        <v>3</v>
      </c>
      <c r="U36" s="36"/>
      <c r="W36" s="40">
        <f>IF(ISNUMBER(S36),S36,0)-IF(ISNUMBER(U36),U36,0)</f>
        <v>3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>
      <c r="B44" s="21"/>
      <c r="X44" s="23"/>
    </row>
    <row r="45" spans="2:24" ht="13.5" thickBot="1">
      <c r="B45" s="21"/>
      <c r="C45" t="s">
        <v>139</v>
      </c>
      <c r="G45" s="41">
        <f>SUM(G23:G43)</f>
        <v>16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1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15</v>
      </c>
      <c r="T45" s="40"/>
      <c r="U45" s="41">
        <f>SUM(U22:U43)</f>
        <v>0</v>
      </c>
      <c r="V45" s="40"/>
      <c r="W45" s="41">
        <f>SUM(W22:W43)</f>
        <v>15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1"/>
      <c r="D52" s="105" t="s">
        <v>164</v>
      </c>
      <c r="E52" s="124"/>
      <c r="Q52" s="1"/>
      <c r="R52" s="1"/>
      <c r="S52" s="1"/>
      <c r="T52" s="1"/>
      <c r="U52" s="1"/>
      <c r="V52" s="1"/>
      <c r="W52" s="1"/>
    </row>
    <row r="53" spans="3:23">
      <c r="C53" s="162"/>
      <c r="D53" s="150"/>
      <c r="E53" s="150"/>
      <c r="N53" s="25" t="s">
        <v>143</v>
      </c>
      <c r="Q53" s="26"/>
      <c r="S53" s="105" t="s">
        <v>165</v>
      </c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 xr3:uid="{FF0BDA26-1AD6-5648-BD9A-E01AA4DDCA7C}">
      <selection activeCell="I10" sqref="I10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/>
    <row r="2" spans="2:22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/>
    <row r="4" spans="2:22" ht="15.75" customHeight="1">
      <c r="B4" s="151" t="s">
        <v>166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4.5" customHeight="1"/>
    <row r="7" spans="2:22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idden="1"/>
    <row r="9" spans="2:22" s="105" customFormat="1" ht="15.75">
      <c r="B9" s="10" t="s">
        <v>167</v>
      </c>
      <c r="C9" s="10"/>
      <c r="D9" s="10"/>
      <c r="E9" s="10"/>
      <c r="I9" s="138" t="str">
        <f>Kriminal!H6</f>
        <v>Gunju 2022</v>
      </c>
    </row>
    <row r="10" spans="2:22" ht="3.75" customHeight="1"/>
    <row r="11" spans="2:22" ht="106.7" customHeight="1">
      <c r="B11" s="152" t="s">
        <v>123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2" ht="6.75" hidden="1" customHeight="1"/>
    <row r="13" spans="2:22" ht="10.5" customHeight="1">
      <c r="B13" s="154" t="s">
        <v>124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E15" s="134"/>
      <c r="R15" s="12" t="s">
        <v>125</v>
      </c>
    </row>
    <row r="16" spans="2:22" ht="11.25" customHeight="1">
      <c r="R16" s="12"/>
    </row>
    <row r="17" spans="2:29" ht="10.5" customHeight="1"/>
    <row r="18" spans="2:29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/>
    <row r="21" spans="2:29" ht="3.75" customHeight="1"/>
    <row r="22" spans="2:29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9" ht="15.75" customHeight="1">
      <c r="B23" s="21"/>
      <c r="C23" s="22">
        <v>1</v>
      </c>
      <c r="D23" s="22" t="s">
        <v>97</v>
      </c>
      <c r="E23" s="22"/>
      <c r="G23" s="103">
        <v>0</v>
      </c>
      <c r="I23" s="35">
        <v>0</v>
      </c>
      <c r="K23" s="35"/>
      <c r="M23" s="35"/>
      <c r="O23" s="35">
        <v>0</v>
      </c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>IF(ISNUMBER(S23),S23,0)-IF(ISNUMBER(U23),U23,0)</f>
        <v>0</v>
      </c>
      <c r="X23" s="23"/>
    </row>
    <row r="24" spans="2:29" ht="15.75" customHeight="1">
      <c r="B24" s="21"/>
      <c r="C24" s="22">
        <v>2</v>
      </c>
      <c r="D24" s="22" t="s">
        <v>98</v>
      </c>
      <c r="E24" s="22"/>
      <c r="G24" s="103">
        <v>1</v>
      </c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1</v>
      </c>
      <c r="U24" s="36"/>
      <c r="W24" s="40">
        <f t="shared" ref="W24:W39" si="0">IF(ISNUMBER(S24),S24,0)-IF(ISNUMBER(U24),U24,0)</f>
        <v>1</v>
      </c>
      <c r="X24" s="23"/>
    </row>
    <row r="25" spans="2:29" ht="15.75" customHeight="1">
      <c r="B25" s="21"/>
      <c r="C25" s="22">
        <v>3</v>
      </c>
      <c r="D25" s="22" t="s">
        <v>99</v>
      </c>
      <c r="E25" s="22"/>
      <c r="G25" s="103">
        <v>0</v>
      </c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9" ht="15.75" customHeight="1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9" ht="15.75" customHeight="1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9" ht="15.75" customHeight="1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9" ht="15.75" customHeight="1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  <c r="AC29">
        <v>23</v>
      </c>
    </row>
    <row r="30" spans="2:29" ht="15.75" customHeight="1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9" ht="15.75" customHeight="1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9" ht="15.75" customHeight="1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5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4.25" customHeight="1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 t="s">
        <v>168</v>
      </c>
      <c r="U42" s="36"/>
      <c r="W42" s="40">
        <f>IF(ISNUMBER(S42),S42,0)-IF(ISNUMBER(U42),U42,0)</f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>
      <c r="B44" s="21"/>
      <c r="X44" s="23"/>
    </row>
    <row r="45" spans="2:24" ht="13.5" thickBot="1">
      <c r="B45" s="21"/>
      <c r="C45" t="s">
        <v>139</v>
      </c>
      <c r="G45" s="41">
        <f>SUM(G22:G43)</f>
        <v>1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</v>
      </c>
      <c r="T45" s="40"/>
      <c r="U45" s="41">
        <f>SUM(U22:U43)</f>
        <v>0</v>
      </c>
      <c r="V45" s="40"/>
      <c r="W45" s="41">
        <f>SUM(W22:W43)</f>
        <v>1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94" t="s">
        <v>169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>
      <c r="C53" s="150" t="s">
        <v>142</v>
      </c>
      <c r="D53" s="150"/>
      <c r="E53" s="150"/>
      <c r="N53" s="25" t="s">
        <v>143</v>
      </c>
      <c r="Q53" s="26"/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 xr3:uid="{C67EF94B-0B3B-5838-830C-E3A509766221}">
      <selection activeCell="G22" sqref="G22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/>
    <row r="2" spans="2:24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4" ht="6" customHeight="1"/>
    <row r="4" spans="2:24" ht="15.75" customHeight="1">
      <c r="B4" s="151" t="s">
        <v>170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4" ht="12" hidden="1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4" hidden="1"/>
    <row r="7" spans="2:24" ht="15.75">
      <c r="B7" s="10" t="s">
        <v>122</v>
      </c>
      <c r="C7" s="10"/>
      <c r="D7" s="10"/>
      <c r="E7" s="10"/>
      <c r="H7" s="114" t="str">
        <f>Kriminal!$H$6</f>
        <v>Gunju 2022</v>
      </c>
      <c r="I7" s="138"/>
    </row>
    <row r="8" spans="2:24" ht="106.7" customHeight="1">
      <c r="B8" s="152" t="s">
        <v>123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2:24" ht="6.75" hidden="1" customHeight="1"/>
    <row r="10" spans="2:24" ht="10.5" customHeight="1">
      <c r="B10" s="154" t="s">
        <v>124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</row>
    <row r="11" spans="2:24" ht="41.25" customHeight="1">
      <c r="O11" s="1"/>
      <c r="P11" s="1"/>
      <c r="Q11" s="1"/>
      <c r="R11" s="1"/>
      <c r="S11" s="1"/>
      <c r="T11" s="1"/>
      <c r="U11" s="1"/>
    </row>
    <row r="12" spans="2:24" ht="12.95" customHeight="1">
      <c r="R12" s="12" t="s">
        <v>125</v>
      </c>
    </row>
    <row r="13" spans="2:24" ht="10.5" customHeight="1"/>
    <row r="14" spans="2:24" ht="12.95" customHeight="1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/>
    <row r="17" spans="2:24" ht="3.75" customHeight="1"/>
    <row r="18" spans="2:24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>
      <c r="B19" s="21"/>
      <c r="C19" s="22">
        <v>1</v>
      </c>
      <c r="D19" s="22" t="s">
        <v>97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>
      <c r="B20" s="21"/>
      <c r="C20" s="22">
        <v>2</v>
      </c>
      <c r="D20" s="22" t="s">
        <v>98</v>
      </c>
      <c r="E20" s="22"/>
      <c r="G20" s="107">
        <v>11</v>
      </c>
      <c r="H20" s="108"/>
      <c r="I20" s="111">
        <v>2</v>
      </c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13</v>
      </c>
      <c r="T20" s="108"/>
      <c r="U20" s="111"/>
      <c r="V20" s="108"/>
      <c r="W20" s="110">
        <f t="shared" ref="W20:W35" si="0">IF(ISNUMBER(S20),S20,0)-IF(ISNUMBER(U20),U20,0)</f>
        <v>13</v>
      </c>
      <c r="X20" s="23"/>
    </row>
    <row r="21" spans="2:24" ht="15.75" customHeight="1">
      <c r="B21" s="21"/>
      <c r="C21" s="22">
        <v>3</v>
      </c>
      <c r="D21" s="22" t="s">
        <v>99</v>
      </c>
      <c r="E21" s="22"/>
      <c r="G21" s="107">
        <v>143</v>
      </c>
      <c r="H21" s="108"/>
      <c r="I21" s="111">
        <v>1</v>
      </c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144</v>
      </c>
      <c r="T21" s="108"/>
      <c r="U21" s="111"/>
      <c r="V21" s="108"/>
      <c r="W21" s="110">
        <f t="shared" si="0"/>
        <v>144</v>
      </c>
      <c r="X21" s="23"/>
    </row>
    <row r="22" spans="2:24" ht="15.75" customHeight="1">
      <c r="B22" s="21"/>
      <c r="C22" s="22">
        <v>4</v>
      </c>
      <c r="D22" s="22" t="s">
        <v>100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>
      <c r="B23" s="21"/>
      <c r="C23" s="22">
        <v>5</v>
      </c>
      <c r="D23" s="22" t="s">
        <v>101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>
      <c r="B24" s="21"/>
      <c r="C24" s="22">
        <v>6</v>
      </c>
      <c r="D24" s="22" t="s">
        <v>102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>
      <c r="B25" s="21"/>
      <c r="C25" s="22">
        <v>7</v>
      </c>
      <c r="D25" s="22" t="s">
        <v>103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>
      <c r="B26" s="21"/>
      <c r="C26" s="22">
        <v>8</v>
      </c>
      <c r="D26" s="22" t="s">
        <v>104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>
      <c r="B27" s="21"/>
      <c r="C27" s="22">
        <v>9</v>
      </c>
      <c r="D27" s="22" t="s">
        <v>105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>
      <c r="B28" s="21"/>
      <c r="C28" s="22">
        <v>10</v>
      </c>
      <c r="D28" s="22" t="s">
        <v>106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>
      <c r="B29" s="21"/>
      <c r="C29" s="22">
        <v>11</v>
      </c>
      <c r="D29" s="22" t="s">
        <v>107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>
      <c r="B30" s="21"/>
      <c r="C30" s="22">
        <v>12</v>
      </c>
      <c r="D30" s="22" t="s">
        <v>108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>
      <c r="B31" s="21"/>
      <c r="C31" s="22">
        <v>13</v>
      </c>
      <c r="D31" s="22" t="s">
        <v>109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>
      <c r="B32" s="21"/>
      <c r="C32" s="22">
        <v>14</v>
      </c>
      <c r="D32" s="22" t="s">
        <v>110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>
      <c r="B33" s="21"/>
      <c r="C33" s="22">
        <v>15</v>
      </c>
      <c r="D33" s="22" t="s">
        <v>111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>
      <c r="B34" s="21"/>
      <c r="C34" s="22">
        <v>16</v>
      </c>
      <c r="D34" s="22" t="s">
        <v>112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>
      <c r="B35" s="21"/>
      <c r="C35" s="22">
        <v>17</v>
      </c>
      <c r="D35" s="22" t="s">
        <v>113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>
      <c r="B36" s="21"/>
      <c r="C36" s="22">
        <v>18</v>
      </c>
      <c r="D36" s="22" t="s">
        <v>114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>
      <c r="B37" s="21"/>
      <c r="C37" s="22">
        <v>19</v>
      </c>
      <c r="D37" s="22" t="s">
        <v>115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>
      <c r="B38" s="21"/>
      <c r="C38" s="22">
        <v>20</v>
      </c>
      <c r="D38" s="22" t="s">
        <v>116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168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>
      <c r="B39" s="21"/>
      <c r="C39" s="22">
        <v>21</v>
      </c>
      <c r="D39" s="22" t="s">
        <v>117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>
      <c r="B41" s="21"/>
      <c r="C41" t="s">
        <v>139</v>
      </c>
      <c r="G41" s="112">
        <f>SUM(G18:G39)</f>
        <v>154</v>
      </c>
      <c r="H41" s="110"/>
      <c r="I41" s="112">
        <f>SUM(I18:I39)</f>
        <v>3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157</v>
      </c>
      <c r="T41" s="110"/>
      <c r="U41" s="112">
        <f>SUM(U18:U39)</f>
        <v>0</v>
      </c>
      <c r="V41" s="110"/>
      <c r="W41" s="112">
        <f>SUM(W18:W39)</f>
        <v>157</v>
      </c>
      <c r="X41" s="23"/>
    </row>
    <row r="42" spans="2:24" ht="4.5" customHeight="1" thickTop="1">
      <c r="B42" s="21"/>
      <c r="X42" s="23"/>
    </row>
    <row r="43" spans="2:24" ht="11.25" hidden="1" customHeight="1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>
      <c r="Q45" s="26"/>
    </row>
    <row r="46" spans="2:24">
      <c r="C46" t="s">
        <v>140</v>
      </c>
      <c r="Q46" s="1"/>
      <c r="R46" s="1"/>
      <c r="S46" s="1"/>
      <c r="T46" s="1"/>
      <c r="U46" s="1"/>
      <c r="V46" s="1"/>
      <c r="W46" s="1"/>
    </row>
    <row r="47" spans="2:24">
      <c r="N47" s="25"/>
      <c r="Q47" s="157" t="s">
        <v>171</v>
      </c>
      <c r="R47" s="150"/>
      <c r="S47" s="150"/>
      <c r="T47" s="150"/>
      <c r="U47" s="150"/>
      <c r="V47" s="150"/>
      <c r="W47" s="150"/>
    </row>
    <row r="48" spans="2:24">
      <c r="C48" s="94"/>
      <c r="D48" s="164"/>
      <c r="E48" s="165"/>
      <c r="T48" s="12" t="s">
        <v>144</v>
      </c>
    </row>
    <row r="49" spans="3:23">
      <c r="C49" s="150"/>
      <c r="D49" s="150"/>
      <c r="E49" s="150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>
      <c r="C50" t="s">
        <v>172</v>
      </c>
      <c r="Q50" s="30"/>
      <c r="W50" s="31"/>
    </row>
    <row r="51" spans="3:23">
      <c r="O51" t="s">
        <v>145</v>
      </c>
      <c r="Q51" s="32"/>
      <c r="R51" s="33"/>
      <c r="S51" s="33"/>
      <c r="T51" s="33"/>
      <c r="U51" s="33"/>
      <c r="V51" s="33"/>
      <c r="W51" s="34"/>
    </row>
    <row r="52" spans="3:23">
      <c r="N52" s="25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 xr3:uid="{274F5AE0-5452-572F-8038-C13FFDA59D49}">
      <selection activeCell="E26" sqref="E26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/>
    <row r="2" spans="2:24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4" ht="6" customHeight="1"/>
    <row r="4" spans="2:24" ht="15.75" customHeight="1">
      <c r="B4" s="151" t="s">
        <v>173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4" ht="12" hidden="1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4" hidden="1"/>
    <row r="7" spans="2:24" ht="15.75">
      <c r="B7" s="10" t="s">
        <v>122</v>
      </c>
      <c r="C7" s="10"/>
      <c r="D7" s="10"/>
      <c r="E7" s="10"/>
      <c r="H7" s="114" t="str">
        <f>Kriminal!$H$6</f>
        <v>Gunju 2022</v>
      </c>
      <c r="I7" s="138"/>
    </row>
    <row r="8" spans="2:24" ht="106.7" customHeight="1">
      <c r="B8" s="152" t="s">
        <v>123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2:24" ht="6.75" hidden="1" customHeight="1"/>
    <row r="10" spans="2:24" ht="10.5" customHeight="1">
      <c r="B10" s="154" t="s">
        <v>124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</row>
    <row r="11" spans="2:24" ht="41.25" customHeight="1">
      <c r="O11" s="1"/>
      <c r="P11" s="1"/>
      <c r="Q11" s="1"/>
      <c r="R11" s="1"/>
      <c r="S11" s="1"/>
      <c r="T11" s="1"/>
      <c r="U11" s="1"/>
    </row>
    <row r="12" spans="2:24" ht="12.95" customHeight="1">
      <c r="R12" s="12" t="s">
        <v>125</v>
      </c>
    </row>
    <row r="13" spans="2:24" ht="10.5" customHeight="1"/>
    <row r="14" spans="2:24" ht="12.95" customHeight="1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/>
    <row r="17" spans="2:24" ht="3.75" customHeight="1"/>
    <row r="18" spans="2:24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>
      <c r="B19" s="21"/>
      <c r="C19" s="22">
        <v>1</v>
      </c>
      <c r="D19" s="22" t="s">
        <v>97</v>
      </c>
      <c r="E19" s="22"/>
      <c r="G19" s="103">
        <v>2</v>
      </c>
      <c r="I19" s="35"/>
      <c r="K19" s="35"/>
      <c r="M19" s="35"/>
      <c r="O19" s="35"/>
      <c r="Q19" s="35"/>
      <c r="S19" s="40">
        <f>IF(ISNUMBER(G19),G19,0)+IF(ISNUMBER(I19),I19,0)-IF(ISNUMBER(M19),M19,0)+IF(ISNUMBER(O19),O19,0)-IF(ISNUMBER(Q19),Q19,0)+IF(ISNUMBER(K19),K19,0)</f>
        <v>2</v>
      </c>
      <c r="U19" s="35"/>
      <c r="W19" s="40">
        <f>IF(ISNUMBER(S19),S19,0)-IF(ISNUMBER(U19),U19,0)</f>
        <v>2</v>
      </c>
      <c r="X19" s="23"/>
    </row>
    <row r="20" spans="2:24" ht="15.75" customHeight="1">
      <c r="B20" s="21"/>
      <c r="C20" s="22">
        <v>2</v>
      </c>
      <c r="D20" s="22" t="s">
        <v>98</v>
      </c>
      <c r="E20" s="22"/>
      <c r="G20" s="103"/>
      <c r="I20" s="36"/>
      <c r="K20" s="36"/>
      <c r="M20" s="36"/>
      <c r="O20" s="36"/>
      <c r="Q20" s="36"/>
      <c r="S20" s="40">
        <f>IF(ISNUMBER(G20),G20,0)+IF(ISNUMBER(I20),I20,0)-IF(ISNUMBER(M20),M20,0)+IF(ISNUMBER(O20),O20,0)-IF(ISNUMBER(Q20),Q20,0)+IF(ISNUMBER(K20),K20,0)</f>
        <v>0</v>
      </c>
      <c r="U20" s="36"/>
      <c r="W20" s="40">
        <f t="shared" ref="W20:W35" si="0">IF(ISNUMBER(S20),S20,0)-IF(ISNUMBER(U20),U20,0)</f>
        <v>0</v>
      </c>
      <c r="X20" s="23"/>
    </row>
    <row r="21" spans="2:24" ht="15.75" customHeight="1">
      <c r="B21" s="21"/>
      <c r="C21" s="22">
        <v>3</v>
      </c>
      <c r="D21" s="22" t="s">
        <v>99</v>
      </c>
      <c r="E21" s="22"/>
      <c r="G21" s="103"/>
      <c r="I21" s="36"/>
      <c r="K21" s="36"/>
      <c r="M21" s="36"/>
      <c r="O21" s="36"/>
      <c r="Q21" s="36"/>
      <c r="S21" s="40">
        <f t="shared" ref="S21:S37" si="1">IF(ISNUMBER(G21),G21,0)+IF(ISNUMBER(I21),I21,0)-IF(ISNUMBER(M21),M21,0)+IF(ISNUMBER(O21),O21,0)-IF(ISNUMBER(Q21),Q21,0)+IF(ISNUMBER(K21),K21,0)</f>
        <v>0</v>
      </c>
      <c r="U21" s="36"/>
      <c r="W21" s="40">
        <f t="shared" si="0"/>
        <v>0</v>
      </c>
      <c r="X21" s="23"/>
    </row>
    <row r="22" spans="2:24" ht="15.75" customHeight="1">
      <c r="B22" s="21"/>
      <c r="C22" s="22">
        <v>4</v>
      </c>
      <c r="D22" s="22" t="s">
        <v>100</v>
      </c>
      <c r="E22" s="22"/>
      <c r="G22" s="103"/>
      <c r="I22" s="36"/>
      <c r="K22" s="36"/>
      <c r="M22" s="36"/>
      <c r="O22" s="36"/>
      <c r="Q22" s="36"/>
      <c r="S22" s="40">
        <f>IF(ISNUMBER(G22),G22,0)+IF(ISNUMBER(I22),I22,0)-IF(ISNUMBER(M22),M22,0)+IF(ISNUMBER(O22),O22,0)-IF(ISNUMBER(Q22),Q22,0)+IF(ISNUMBER(K22),K22,0)</f>
        <v>0</v>
      </c>
      <c r="U22" s="36"/>
      <c r="W22" s="40">
        <f t="shared" si="0"/>
        <v>0</v>
      </c>
      <c r="X22" s="23"/>
    </row>
    <row r="23" spans="2:24" ht="15.75" customHeight="1">
      <c r="B23" s="21"/>
      <c r="C23" s="22">
        <v>5</v>
      </c>
      <c r="D23" s="22" t="s">
        <v>101</v>
      </c>
      <c r="E23" s="22"/>
      <c r="G23" s="103"/>
      <c r="I23" s="36"/>
      <c r="K23" s="36"/>
      <c r="M23" s="36"/>
      <c r="O23" s="36"/>
      <c r="Q23" s="36"/>
      <c r="S23" s="40">
        <f t="shared" si="1"/>
        <v>0</v>
      </c>
      <c r="U23" s="36"/>
      <c r="W23" s="40">
        <f t="shared" si="0"/>
        <v>0</v>
      </c>
      <c r="X23" s="23"/>
    </row>
    <row r="24" spans="2:24" ht="15.75" customHeight="1">
      <c r="B24" s="21"/>
      <c r="C24" s="22">
        <v>6</v>
      </c>
      <c r="D24" s="22" t="s">
        <v>102</v>
      </c>
      <c r="E24" s="22"/>
      <c r="G24" s="103"/>
      <c r="I24" s="36"/>
      <c r="K24" s="36"/>
      <c r="M24" s="36"/>
      <c r="O24" s="36"/>
      <c r="Q24" s="36"/>
      <c r="S24" s="40">
        <f t="shared" si="1"/>
        <v>0</v>
      </c>
      <c r="U24" s="36"/>
      <c r="W24" s="40">
        <f t="shared" si="0"/>
        <v>0</v>
      </c>
      <c r="X24" s="23"/>
    </row>
    <row r="25" spans="2:24" ht="15.75" customHeight="1">
      <c r="B25" s="21"/>
      <c r="C25" s="22">
        <v>7</v>
      </c>
      <c r="D25" s="22" t="s">
        <v>103</v>
      </c>
      <c r="E25" s="22"/>
      <c r="G25" s="103"/>
      <c r="I25" s="36"/>
      <c r="K25" s="36"/>
      <c r="M25" s="36"/>
      <c r="O25" s="36"/>
      <c r="Q25" s="36"/>
      <c r="S25" s="40">
        <f t="shared" si="1"/>
        <v>0</v>
      </c>
      <c r="U25" s="36"/>
      <c r="W25" s="40">
        <f t="shared" si="0"/>
        <v>0</v>
      </c>
      <c r="X25" s="23"/>
    </row>
    <row r="26" spans="2:24" ht="15.75" customHeight="1">
      <c r="B26" s="21"/>
      <c r="C26" s="22">
        <v>8</v>
      </c>
      <c r="D26" s="22" t="s">
        <v>104</v>
      </c>
      <c r="E26" s="22"/>
      <c r="G26" s="103"/>
      <c r="I26" s="36"/>
      <c r="K26" s="36"/>
      <c r="M26" s="36"/>
      <c r="O26" s="36"/>
      <c r="Q26" s="36"/>
      <c r="S26" s="40">
        <f t="shared" si="1"/>
        <v>0</v>
      </c>
      <c r="U26" s="36"/>
      <c r="W26" s="40">
        <f t="shared" si="0"/>
        <v>0</v>
      </c>
      <c r="X26" s="23"/>
    </row>
    <row r="27" spans="2:24" ht="15.75" customHeight="1">
      <c r="B27" s="21"/>
      <c r="C27" s="22">
        <v>9</v>
      </c>
      <c r="D27" s="22" t="s">
        <v>105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>
      <c r="B28" s="21"/>
      <c r="C28" s="22">
        <v>10</v>
      </c>
      <c r="D28" s="22" t="s">
        <v>106</v>
      </c>
      <c r="E28" s="22"/>
      <c r="G28" s="103"/>
      <c r="I28" s="36"/>
      <c r="K28" s="36"/>
      <c r="M28" s="36"/>
      <c r="O28" s="36"/>
      <c r="Q28" s="36"/>
      <c r="S28" s="40"/>
      <c r="U28" s="36"/>
      <c r="W28" s="40">
        <f t="shared" si="0"/>
        <v>0</v>
      </c>
      <c r="X28" s="23"/>
    </row>
    <row r="29" spans="2:24" ht="15.75" customHeight="1">
      <c r="B29" s="21"/>
      <c r="C29" s="22">
        <v>11</v>
      </c>
      <c r="D29" s="22" t="s">
        <v>107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>
      <c r="B30" s="21"/>
      <c r="C30" s="22">
        <v>12</v>
      </c>
      <c r="D30" s="22" t="s">
        <v>108</v>
      </c>
      <c r="E30" s="22"/>
      <c r="G30" s="103"/>
      <c r="I30" s="36"/>
      <c r="K30" s="36"/>
      <c r="M30" s="36"/>
      <c r="O30" s="36"/>
      <c r="Q30" s="36"/>
      <c r="S30" s="40"/>
      <c r="U30" s="36"/>
      <c r="W30" s="40">
        <f t="shared" si="0"/>
        <v>0</v>
      </c>
      <c r="X30" s="23"/>
    </row>
    <row r="31" spans="2:24" ht="15.75" customHeight="1">
      <c r="B31" s="21"/>
      <c r="C31" s="22">
        <v>13</v>
      </c>
      <c r="D31" s="22" t="s">
        <v>109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>
      <c r="B32" s="21"/>
      <c r="C32" s="22">
        <v>14</v>
      </c>
      <c r="D32" s="22" t="s">
        <v>110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v>0</v>
      </c>
      <c r="X32" s="23"/>
    </row>
    <row r="33" spans="2:24" ht="15.75" customHeight="1">
      <c r="B33" s="21"/>
      <c r="C33" s="22">
        <v>15</v>
      </c>
      <c r="D33" s="22" t="s">
        <v>111</v>
      </c>
      <c r="E33" s="22"/>
      <c r="G33" s="103"/>
      <c r="I33" s="36"/>
      <c r="K33" s="36"/>
      <c r="M33" s="36"/>
      <c r="O33" s="36"/>
      <c r="Q33" s="36"/>
      <c r="S33" s="40">
        <f>IF(ISNUMBER(G33),G33,0)+IF(ISNUMBER(I33),I33,0)-IF(ISNUMBER(M33),M33,0)+IF(ISNUMBER(O33),O33,0)-IF(ISNUMBER(Q33),Q33,0)+IF(ISNUMBER(K33),K33,0)</f>
        <v>0</v>
      </c>
      <c r="U33" s="36"/>
      <c r="W33" s="40">
        <f t="shared" si="0"/>
        <v>0</v>
      </c>
      <c r="X33" s="23"/>
    </row>
    <row r="34" spans="2:24" ht="14.25" customHeight="1">
      <c r="B34" s="21"/>
      <c r="C34" s="22">
        <v>16</v>
      </c>
      <c r="D34" s="22" t="s">
        <v>112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>IF(ISNUMBER(S34),S34,0)-IF(ISNUMBER(U34),U34,0)</f>
        <v>0</v>
      </c>
      <c r="X34" s="23"/>
    </row>
    <row r="35" spans="2:24" ht="15.75" customHeight="1">
      <c r="B35" s="21"/>
      <c r="C35" s="22">
        <v>17</v>
      </c>
      <c r="D35" s="22" t="s">
        <v>113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>
      <c r="B36" s="21"/>
      <c r="C36" s="22">
        <v>18</v>
      </c>
      <c r="D36" s="22" t="s">
        <v>114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>
      <c r="B37" s="21"/>
      <c r="C37" s="22">
        <v>19</v>
      </c>
      <c r="D37" s="22" t="s">
        <v>115</v>
      </c>
      <c r="E37" s="22"/>
      <c r="G37" s="103"/>
      <c r="I37" s="36"/>
      <c r="K37" s="36"/>
      <c r="M37" s="36"/>
      <c r="O37" s="36"/>
      <c r="Q37" s="36"/>
      <c r="S37" s="40">
        <f t="shared" si="1"/>
        <v>0</v>
      </c>
      <c r="U37" s="36"/>
      <c r="W37" s="40">
        <f>IF(ISNUMBER(S37),S37,0)-IF(ISNUMBER(U37),U37,0)</f>
        <v>0</v>
      </c>
      <c r="X37" s="23"/>
    </row>
    <row r="38" spans="2:24" ht="15.75" customHeight="1">
      <c r="B38" s="21"/>
      <c r="C38" s="22">
        <v>20</v>
      </c>
      <c r="D38" s="22" t="s">
        <v>116</v>
      </c>
      <c r="E38" s="22"/>
      <c r="G38" s="103"/>
      <c r="I38" s="36"/>
      <c r="K38" s="36"/>
      <c r="M38" s="36"/>
      <c r="O38" s="36"/>
      <c r="Q38" s="36"/>
      <c r="S38" s="40" t="s">
        <v>168</v>
      </c>
      <c r="U38" s="36"/>
      <c r="W38" s="40">
        <f>IF(ISNUMBER(S38),S38,0)-IF(ISNUMBER(U38),U38,0)</f>
        <v>0</v>
      </c>
      <c r="X38" s="23"/>
    </row>
    <row r="39" spans="2:24" ht="15.75" customHeight="1">
      <c r="B39" s="21"/>
      <c r="C39" s="22">
        <v>21</v>
      </c>
      <c r="D39" s="22" t="s">
        <v>117</v>
      </c>
      <c r="E39" s="22"/>
      <c r="G39" s="103"/>
      <c r="I39" s="36"/>
      <c r="K39" s="36"/>
      <c r="M39" s="36"/>
      <c r="O39" s="36"/>
      <c r="Q39" s="36"/>
      <c r="S39" s="40">
        <f>IF(ISNUMBER(G39),G39,0)+IF(ISNUMBER(I39),I39,0)-IF(ISNUMBER(M39),M39,0)+IF(ISNUMBER(O39),O39,0)-IF(ISNUMBER(Q39),Q39,0)+IF(ISNUMBER(K39),K39,0)</f>
        <v>0</v>
      </c>
      <c r="U39" s="36"/>
      <c r="W39" s="40">
        <f>IF(ISNUMBER(S39),S39,0)-IF(ISNUMBER(U39),U39,0)</f>
        <v>0</v>
      </c>
      <c r="X39" s="23"/>
    </row>
    <row r="40" spans="2:24">
      <c r="B40" s="21"/>
      <c r="X40" s="23"/>
    </row>
    <row r="41" spans="2:24" ht="13.5" thickBot="1">
      <c r="B41" s="21"/>
      <c r="C41" t="s">
        <v>139</v>
      </c>
      <c r="G41" s="41">
        <f>SUM(G18:G39)</f>
        <v>2</v>
      </c>
      <c r="H41" s="40"/>
      <c r="I41" s="41">
        <f>SUM(I18:I39)</f>
        <v>0</v>
      </c>
      <c r="J41" s="40"/>
      <c r="K41" s="41">
        <f>SUM(K19:K39)</f>
        <v>0</v>
      </c>
      <c r="L41" s="40"/>
      <c r="M41" s="41">
        <f>SUM(M18:M39)</f>
        <v>0</v>
      </c>
      <c r="N41" s="40"/>
      <c r="O41" s="41">
        <f>SUM(O18:O39)</f>
        <v>0</v>
      </c>
      <c r="P41" s="40"/>
      <c r="Q41" s="41">
        <f>SUM(Q18:Q39)</f>
        <v>0</v>
      </c>
      <c r="R41" s="40"/>
      <c r="S41" s="41">
        <f>SUM(S18:S39)</f>
        <v>2</v>
      </c>
      <c r="T41" s="40"/>
      <c r="U41" s="41">
        <f>SUM(U18:U39)</f>
        <v>0</v>
      </c>
      <c r="V41" s="40"/>
      <c r="W41" s="41">
        <f>SUM(W18:W39)</f>
        <v>2</v>
      </c>
      <c r="X41" s="23"/>
    </row>
    <row r="42" spans="2:24" ht="4.5" customHeight="1" thickTop="1">
      <c r="B42" s="21"/>
      <c r="X42" s="23"/>
    </row>
    <row r="43" spans="2:24" ht="11.25" hidden="1" customHeight="1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>
      <c r="Q45" s="26"/>
    </row>
    <row r="46" spans="2:24">
      <c r="C46" t="s">
        <v>140</v>
      </c>
      <c r="Q46" s="1"/>
      <c r="R46" s="1"/>
      <c r="S46" s="1"/>
      <c r="T46" s="1"/>
      <c r="U46" s="1"/>
      <c r="V46" s="1"/>
      <c r="W46" s="1"/>
    </row>
    <row r="47" spans="2:24">
      <c r="N47" s="25"/>
      <c r="U47" s="26" t="s">
        <v>174</v>
      </c>
    </row>
    <row r="48" spans="2:24">
      <c r="C48" s="94"/>
      <c r="D48" s="164"/>
      <c r="E48" s="165"/>
      <c r="T48" s="12" t="s">
        <v>144</v>
      </c>
    </row>
    <row r="49" spans="3:23">
      <c r="C49" s="150"/>
      <c r="D49" s="150"/>
      <c r="E49" s="150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>
      <c r="C50" t="s">
        <v>172</v>
      </c>
      <c r="Q50" s="30"/>
      <c r="W50" s="31"/>
    </row>
    <row r="51" spans="3:23">
      <c r="O51" t="s">
        <v>145</v>
      </c>
      <c r="Q51" s="32"/>
      <c r="R51" s="33"/>
      <c r="S51" s="33"/>
      <c r="T51" s="33"/>
      <c r="U51" s="33"/>
      <c r="V51" s="33"/>
      <c r="W51" s="34"/>
    </row>
    <row r="52" spans="3:23">
      <c r="N52" s="25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 xr3:uid="{33642244-9AC9-5136-AF77-195C889548CE}">
      <selection activeCell="E27" sqref="E27"/>
    </sheetView>
  </sheetViews>
  <sheetFormatPr defaultRowHeight="12.75"/>
  <sheetData>
    <row r="1" spans="1:1">
      <c r="A1" t="s">
        <v>175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 xr3:uid="{D624DF06-3800-545C-AC8D-BADC89115800}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 xr3:uid="{958C4451-9541-5A59-BF78-D2F731DF1C81}">
      <selection activeCell="C9" sqref="C9:I9"/>
    </sheetView>
  </sheetViews>
  <sheetFormatPr defaultRowHeight="12.75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>
      <c r="A3" s="146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2.95" customHeight="1">
      <c r="A4" s="147" t="s">
        <v>83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s="42" customFormat="1" ht="15" customHeight="1">
      <c r="A5" s="148" t="s">
        <v>84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15" customHeight="1">
      <c r="A6" s="149" t="str">
        <f>CONCATENATE(Kriminal!G6, " ", Kriminal!H6)</f>
        <v>Statistika għal Gunju 2022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85</v>
      </c>
    </row>
    <row r="8" spans="1:20" ht="12.95" customHeight="1">
      <c r="Q8" s="2"/>
    </row>
    <row r="9" spans="1:20" ht="96" customHeight="1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>
      <c r="A10" s="42"/>
      <c r="B10" s="67" t="s">
        <v>97</v>
      </c>
      <c r="C10" s="68">
        <f>SUMIF('Grech S. (Ghawdex)'!$D$23:$D$43,B10,'Grech S. (Ghawdex)'!$I$23:$I$43)</f>
        <v>0</v>
      </c>
      <c r="D10" s="68">
        <f>SUMIF('Sultana B. (Għawdex)'!$D$23:$D$43,B10,'Sultana B. (Għawdex)'!$I$23:$I$43)</f>
        <v>0</v>
      </c>
      <c r="E10" s="68">
        <f>SUMIF('Mifsud J (Ghawdex)'!$D$23:$D$43,B10,'Mifsud J (Ghawdex)'!$I$23:$I$43)</f>
        <v>0</v>
      </c>
      <c r="F10" s="68">
        <f>SUMIF('Camilleri N. (Ghawdex)'!$D$23:$D$43,B10,'Camilleri N. (Ghawdex)'!$I$23:$I$43)</f>
        <v>0</v>
      </c>
      <c r="G10" s="74">
        <f>SUMIF('Vella M. (Ghawdex)'!$D$19:$D$39,B10,'Vella M. (Ghawdex)'!$I$19:$I$39)</f>
        <v>0</v>
      </c>
      <c r="H10" s="68">
        <f>SUMIF('Frendo Dimech D. (Ghawdex)'!$D$23:$D$43,B10,'Frendo Dimech D. (Ghawdex)'!$I$23:$I$43)</f>
        <v>0</v>
      </c>
      <c r="I10" s="68">
        <f>SUMIF('Galea C. (Ghawdex)'!$D$19:$D$39,B10,'Galea C. (Ghawdex)'!$I$19:$I$39)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0</v>
      </c>
      <c r="Q10" s="70">
        <f t="shared" ref="Q10:Q26" si="1">P10/$P$31</f>
        <v>0</v>
      </c>
      <c r="R10" s="71"/>
      <c r="S10" s="72"/>
    </row>
    <row r="11" spans="1:20" ht="15.75" customHeight="1">
      <c r="B11" s="73" t="s">
        <v>98</v>
      </c>
      <c r="C11" s="74">
        <f>SUMIF('Grech S. (Ghawdex)'!$D$23:$D$43,B11,'Grech S. (Ghawdex)'!$I$23:$I$43)</f>
        <v>2</v>
      </c>
      <c r="D11" s="74">
        <f>SUMIF('Sultana B. (Għawdex)'!$D$23:$D$43,B11,'Sultana B. (Għawdex)'!$I$23:$I$43)</f>
        <v>0</v>
      </c>
      <c r="E11" s="74">
        <f>SUMIF('Mifsud J (Ghawdex)'!$D$23:$D$43,B11,'Mifsud J (Ghawdex)'!$I$23:$I$43)</f>
        <v>0</v>
      </c>
      <c r="F11" s="74">
        <f>SUMIF('Camilleri N. (Ghawdex)'!$D$23:$D$43,B11,'Camilleri N. (Ghawdex)'!$I$23:$I$43)</f>
        <v>0</v>
      </c>
      <c r="G11" s="74">
        <f>SUMIF('Vella M. (Ghawdex)'!$D$19:$D$39,B11,'Vella M. (Ghawdex)'!$I$19:$I$39)</f>
        <v>2</v>
      </c>
      <c r="H11" s="74">
        <f>SUMIF('Frendo Dimech D. (Ghawdex)'!$D$23:$D$43,B11,'Frendo Dimech D. (Ghawdex)'!$I$23:$I$43)</f>
        <v>0</v>
      </c>
      <c r="I11" s="74">
        <f>SUMIF('Galea C. (Ghawdex)'!$D$19:$D$39,B11,'Galea C. (Ghawdex)'!$I$19:$I$39)</f>
        <v>0</v>
      </c>
      <c r="J11" s="74"/>
      <c r="K11" s="74"/>
      <c r="L11" s="74"/>
      <c r="M11" s="74"/>
      <c r="N11" s="74"/>
      <c r="O11" s="74"/>
      <c r="P11" s="75">
        <f t="shared" si="0"/>
        <v>4</v>
      </c>
      <c r="Q11" s="76">
        <f t="shared" si="1"/>
        <v>7.407407407407407E-2</v>
      </c>
      <c r="R11" s="77"/>
      <c r="S11" s="78"/>
    </row>
    <row r="12" spans="1:20" ht="15.75" customHeight="1">
      <c r="B12" s="79" t="s">
        <v>99</v>
      </c>
      <c r="C12" s="74">
        <f>SUMIF('Grech S. (Ghawdex)'!$D$23:$D$43,B12,'Grech S. (Ghawdex)'!$I$23:$I$43)</f>
        <v>2</v>
      </c>
      <c r="D12" s="80">
        <f>SUMIF('Sultana B. (Għawdex)'!$D$23:$D$43,B12,'Sultana B. (Għawdex)'!$I$23:$I$43)</f>
        <v>3</v>
      </c>
      <c r="E12" s="80">
        <f>SUMIF('Mifsud J (Ghawdex)'!$D$23:$D$43,B12,'Mifsud J (Ghawdex)'!$I$23:$I$43)</f>
        <v>0</v>
      </c>
      <c r="F12" s="80">
        <f>SUMIF('Camilleri N. (Ghawdex)'!$D$23:$D$43,B12,'Camilleri N. (Ghawdex)'!$I$23:$I$43)</f>
        <v>0</v>
      </c>
      <c r="G12" s="74">
        <f>SUMIF('Vella M. (Ghawdex)'!$D$19:$D$39,B12,'Vella M. (Ghawdex)'!$I$19:$I$39)</f>
        <v>1</v>
      </c>
      <c r="H12" s="80">
        <f>SUMIF('Frendo Dimech D. (Ghawdex)'!$D$23:$D$43,B12,'Frendo Dimech D. (Ghawdex)'!$I$23:$I$43)</f>
        <v>0</v>
      </c>
      <c r="I12" s="80">
        <f>SUMIF('Galea C. (Ghawdex)'!$D$19:$D$39,B12,'Galea C. (Ghawdex)'!$I$19:$I$39)</f>
        <v>0</v>
      </c>
      <c r="J12" s="80"/>
      <c r="K12" s="80"/>
      <c r="L12" s="80"/>
      <c r="M12" s="80"/>
      <c r="N12" s="80"/>
      <c r="O12" s="80"/>
      <c r="P12" s="81">
        <f t="shared" si="0"/>
        <v>6</v>
      </c>
      <c r="Q12" s="82">
        <f t="shared" si="1"/>
        <v>0.1111111111111111</v>
      </c>
      <c r="R12" s="83">
        <f>SUM(P10:P12)</f>
        <v>10</v>
      </c>
      <c r="S12" s="84">
        <f>R12/$P$31</f>
        <v>0.18518518518518517</v>
      </c>
    </row>
    <row r="13" spans="1:20" ht="15.75" customHeight="1">
      <c r="B13" s="67" t="s">
        <v>100</v>
      </c>
      <c r="C13" s="68">
        <f>SUMIF('Grech S. (Ghawdex)'!$D$23:$D$43,B13,'Grech S. (Ghawdex)'!$I$23:$I$43)</f>
        <v>0</v>
      </c>
      <c r="D13" s="68">
        <f>SUMIF('Sultana B. (Għawdex)'!$D$23:$D$43,B13,'Sultana B. (Għawdex)'!$I$23:$I$43)</f>
        <v>0</v>
      </c>
      <c r="E13" s="68">
        <f>SUMIF('Mifsud J (Ghawdex)'!$D$23:$D$43,B13,'Mifsud J (Ghawdex)'!$I$23:$I$43)</f>
        <v>0</v>
      </c>
      <c r="F13" s="68">
        <f>SUMIF('Camilleri N. (Ghawdex)'!$D$23:$D$43,B13,'Camilleri N. (Ghawdex)'!$I$23:$I$43)</f>
        <v>0</v>
      </c>
      <c r="G13" s="68">
        <f>SUMIF('Vella M. (Ghawdex)'!$D$19:$D$39,B13,'Vella M. (Ghawdex)'!$I$19:$I$39)</f>
        <v>0</v>
      </c>
      <c r="H13" s="68">
        <f>SUMIF('Frendo Dimech D. (Ghawdex)'!$D$23:$D$43,B13,'Frendo Dimech D. (Ghawdex)'!$I$23:$I$43)</f>
        <v>0</v>
      </c>
      <c r="I13" s="68">
        <f>SUMIF('Galea C. (Ghawdex)'!$D$19:$D$39,B13,'Galea C. (Ghawdex)'!$I$19:$I$39)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>
      <c r="B14" s="73" t="s">
        <v>101</v>
      </c>
      <c r="C14" s="74">
        <f>SUMIF('Grech S. (Ghawdex)'!$D$23:$D$43,B14,'Grech S. (Ghawdex)'!$I$23:$I$43)</f>
        <v>0</v>
      </c>
      <c r="D14" s="74">
        <f>SUMIF('Sultana B. (Għawdex)'!$D$23:$D$43,B14,'Sultana B. (Għawdex)'!$I$23:$I$43)</f>
        <v>0</v>
      </c>
      <c r="E14" s="74">
        <f>SUMIF('Mifsud J (Ghawdex)'!$D$23:$D$43,B14,'Mifsud J (Ghawdex)'!$I$23:$I$43)</f>
        <v>0</v>
      </c>
      <c r="F14" s="74">
        <f>SUMIF('Camilleri N. (Ghawdex)'!$D$23:$D$43,B14,'Camilleri N. (Ghawdex)'!$I$23:$I$43)</f>
        <v>0</v>
      </c>
      <c r="G14" s="74">
        <f>SUMIF('Vella M. (Ghawdex)'!$D$19:$D$39,B14,'Vella M. (Ghawdex)'!$I$19:$I$39)</f>
        <v>0</v>
      </c>
      <c r="H14" s="74">
        <f>SUMIF('Frendo Dimech D. (Ghawdex)'!$D$23:$D$43,B14,'Frendo Dimech D. (Ghawdex)'!$I$23:$I$43)</f>
        <v>0</v>
      </c>
      <c r="I14" s="74">
        <f>SUMIF('Galea C. (Ghawdex)'!$D$19:$D$39,B14,'Galea C. (Ghawdex)'!$I$19:$I$39)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>
      <c r="B15" s="79" t="s">
        <v>102</v>
      </c>
      <c r="C15" s="80">
        <f>SUMIF('Grech S. (Ghawdex)'!$D$23:$D$43,B15,'Grech S. (Ghawdex)'!$I$23:$I$43)</f>
        <v>0</v>
      </c>
      <c r="D15" s="80">
        <f>SUMIF('Sultana B. (Għawdex)'!$D$23:$D$43,B15,'Sultana B. (Għawdex)'!$I$23:$I$43)</f>
        <v>0</v>
      </c>
      <c r="E15" s="80">
        <f>SUMIF('Mifsud J (Ghawdex)'!$D$23:$D$43,B15,'Mifsud J (Ghawdex)'!$I$23:$I$43)</f>
        <v>0</v>
      </c>
      <c r="F15" s="80">
        <f>SUMIF('Camilleri N. (Ghawdex)'!$D$23:$D$43,B15,'Camilleri N. (Ghawdex)'!$I$23:$I$43)</f>
        <v>0</v>
      </c>
      <c r="G15" s="74">
        <f>SUMIF('Vella M. (Ghawdex)'!$D$19:$D$39,B15,'Vella M. (Ghawdex)'!$I$19:$I$39)</f>
        <v>0</v>
      </c>
      <c r="H15" s="80">
        <f>SUMIF('Frendo Dimech D. (Ghawdex)'!$D$23:$D$43,B15,'Frendo Dimech D. (Ghawdex)'!$I$23:$I$43)</f>
        <v>0</v>
      </c>
      <c r="I15" s="80">
        <f>SUMIF('Galea C. (Ghawdex)'!$D$19:$D$39,B15,'Galea C. (Ghawdex)'!$I$19:$I$39)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>
      <c r="B16" s="67" t="s">
        <v>103</v>
      </c>
      <c r="C16" s="68">
        <f>SUMIF('Grech S. (Ghawdex)'!$D$23:$D$43,B16,'Grech S. (Ghawdex)'!$I$23:$I$43)</f>
        <v>0</v>
      </c>
      <c r="D16" s="68">
        <f>SUMIF('Sultana B. (Għawdex)'!$D$23:$D$43,B16,'Sultana B. (Għawdex)'!$I$23:$I$43)</f>
        <v>0</v>
      </c>
      <c r="E16" s="68">
        <f>SUMIF('Mifsud J (Ghawdex)'!$D$23:$D$43,B16,'Mifsud J (Ghawdex)'!$I$23:$I$43)</f>
        <v>0</v>
      </c>
      <c r="F16" s="68">
        <f>SUMIF('Camilleri N. (Ghawdex)'!$D$23:$D$43,B16,'Camilleri N. (Ghawdex)'!$I$23:$I$43)</f>
        <v>0</v>
      </c>
      <c r="G16" s="68">
        <f>SUMIF('Vella M. (Ghawdex)'!$D$19:$D$39,B16,'Vella M. (Ghawdex)'!$I$19:$I$39)</f>
        <v>0</v>
      </c>
      <c r="H16" s="68">
        <f>SUMIF('Frendo Dimech D. (Ghawdex)'!$D$23:$D$43,B16,'Frendo Dimech D. (Ghawdex)'!$I$23:$I$43)</f>
        <v>0</v>
      </c>
      <c r="I16" s="68">
        <f>SUMIF('Galea C. (Ghawdex)'!$D$19:$D$39,B16,'Galea C. (Ghawdex)'!$I$19:$I$39)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>
      <c r="B17" s="73" t="s">
        <v>104</v>
      </c>
      <c r="C17" s="74">
        <f>SUMIF('Grech S. (Ghawdex)'!$D$23:$D$43,B17,'Grech S. (Ghawdex)'!$I$23:$I$43)</f>
        <v>0</v>
      </c>
      <c r="D17" s="74">
        <f>SUMIF('Sultana B. (Għawdex)'!$D$23:$D$43,B17,'Sultana B. (Għawdex)'!$I$23:$I$43)</f>
        <v>0</v>
      </c>
      <c r="E17" s="74">
        <f>SUMIF('Mifsud J (Ghawdex)'!$D$23:$D$43,B17,'Mifsud J (Ghawdex)'!$I$23:$I$43)</f>
        <v>0</v>
      </c>
      <c r="F17" s="74">
        <f>SUMIF('Camilleri N. (Ghawdex)'!$D$23:$D$43,B17,'Camilleri N. (Ghawdex)'!$I$23:$I$43)</f>
        <v>0</v>
      </c>
      <c r="G17" s="74">
        <f>SUMIF('Vella M. (Ghawdex)'!$D$19:$D$39,B17,'Vella M. (Ghawdex)'!$I$19:$I$39)</f>
        <v>0</v>
      </c>
      <c r="H17" s="74">
        <f>SUMIF('Frendo Dimech D. (Ghawdex)'!$D$23:$D$43,B17,'Frendo Dimech D. (Ghawdex)'!$I$23:$I$43)</f>
        <v>0</v>
      </c>
      <c r="I17" s="74">
        <f>SUMIF('Galea C. (Ghawdex)'!$D$19:$D$39,B17,'Galea C. (Ghawdex)'!$I$19:$I$39)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>
      <c r="B18" s="73" t="s">
        <v>105</v>
      </c>
      <c r="C18" s="74">
        <f>SUMIF('Grech S. (Ghawdex)'!$D$23:$D$43,B18,'Grech S. (Ghawdex)'!$I$23:$I$43)</f>
        <v>0</v>
      </c>
      <c r="D18" s="74">
        <f>SUMIF('Sultana B. (Għawdex)'!$D$23:$D$43,B18,'Sultana B. (Għawdex)'!$I$23:$I$43)</f>
        <v>0</v>
      </c>
      <c r="E18" s="74">
        <f>SUMIF('Mifsud J (Ghawdex)'!$D$23:$D$43,B18,'Mifsud J (Ghawdex)'!$I$23:$I$43)</f>
        <v>0</v>
      </c>
      <c r="F18" s="74">
        <f>SUMIF('Camilleri N. (Ghawdex)'!$D$23:$D$43,B18,'Camilleri N. (Ghawdex)'!$I$23:$I$43)</f>
        <v>0</v>
      </c>
      <c r="G18" s="74">
        <f>SUMIF('Vella M. (Ghawdex)'!$D$19:$D$39,B18,'Vella M. (Ghawdex)'!$I$19:$I$39)</f>
        <v>0</v>
      </c>
      <c r="H18" s="74">
        <f>SUMIF('Frendo Dimech D. (Ghawdex)'!$D$23:$D$43,B18,'Frendo Dimech D. (Ghawdex)'!$I$23:$I$43)</f>
        <v>0</v>
      </c>
      <c r="I18" s="74">
        <f>SUMIF('Galea C. (Ghawdex)'!$D$19:$D$39,B18,'Galea C. (Ghawdex)'!$I$19:$I$39)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>
      <c r="B19" s="73" t="s">
        <v>106</v>
      </c>
      <c r="C19" s="74">
        <f>SUMIF('Grech S. (Ghawdex)'!$D$23:$D$43,B19,'Grech S. (Ghawdex)'!$I$23:$I$43)</f>
        <v>1</v>
      </c>
      <c r="D19" s="74">
        <f>SUMIF('Sultana B. (Għawdex)'!$D$23:$D$43,B19,'Sultana B. (Għawdex)'!$I$23:$I$43)</f>
        <v>0</v>
      </c>
      <c r="E19" s="74">
        <f>SUMIF('Mifsud J (Ghawdex)'!$D$23:$D$43,B19,'Mifsud J (Ghawdex)'!$I$23:$I$43)</f>
        <v>0</v>
      </c>
      <c r="F19" s="74">
        <f>SUMIF('Camilleri N. (Ghawdex)'!$D$23:$D$43,B19,'Camilleri N. (Ghawdex)'!$I$23:$I$43)</f>
        <v>0</v>
      </c>
      <c r="G19" s="74">
        <f>SUMIF('Vella M. (Ghawdex)'!$D$19:$D$39,B19,'Vella M. (Ghawdex)'!$I$19:$I$39)</f>
        <v>0</v>
      </c>
      <c r="H19" s="74">
        <f>SUMIF('Frendo Dimech D. (Ghawdex)'!$D$23:$D$43,B19,'Frendo Dimech D. (Ghawdex)'!$I$23:$I$43)</f>
        <v>0</v>
      </c>
      <c r="I19" s="74">
        <f>SUMIF('Galea C. (Ghawdex)'!$D$19:$D$39,B19,'Galea C. (Ghawdex)'!$I$19:$I$39)</f>
        <v>0</v>
      </c>
      <c r="J19" s="74"/>
      <c r="K19" s="74"/>
      <c r="L19" s="74"/>
      <c r="M19" s="74"/>
      <c r="N19" s="74"/>
      <c r="O19" s="74"/>
      <c r="P19" s="75">
        <f t="shared" si="0"/>
        <v>1</v>
      </c>
      <c r="Q19" s="76">
        <f t="shared" si="1"/>
        <v>1.8518518518518517E-2</v>
      </c>
      <c r="R19" s="77"/>
      <c r="S19" s="78"/>
    </row>
    <row r="20" spans="2:19" ht="15.75" customHeight="1">
      <c r="B20" s="79" t="s">
        <v>107</v>
      </c>
      <c r="C20" s="80">
        <f>SUMIF('Grech S. (Ghawdex)'!$D$23:$D$43,B20,'Grech S. (Ghawdex)'!$I$23:$I$43)</f>
        <v>0</v>
      </c>
      <c r="D20" s="80">
        <f>SUMIF('Sultana B. (Għawdex)'!$D$23:$D$43,B20,'Sultana B. (Għawdex)'!$I$23:$I$43)</f>
        <v>0</v>
      </c>
      <c r="E20" s="80">
        <f>SUMIF('Mifsud J (Ghawdex)'!$D$23:$D$43,B20,'Mifsud J (Ghawdex)'!$I$23:$I$43)</f>
        <v>0</v>
      </c>
      <c r="F20" s="80">
        <f>SUMIF('Camilleri N. (Ghawdex)'!$D$23:$D$43,B20,'Camilleri N. (Ghawdex)'!$I$23:$I$43)</f>
        <v>0</v>
      </c>
      <c r="G20" s="74">
        <f>SUMIF('Vella M. (Ghawdex)'!$D$19:$D$39,B20,'Vella M. (Ghawdex)'!$I$19:$I$39)</f>
        <v>0</v>
      </c>
      <c r="H20" s="80">
        <f>SUMIF('Frendo Dimech D. (Ghawdex)'!$D$23:$D$43,B20,'Frendo Dimech D. (Ghawdex)'!$I$23:$I$43)</f>
        <v>0</v>
      </c>
      <c r="I20" s="80">
        <f>SUMIF('Galea C. (Ghawdex)'!$D$19:$D$39,B20,'Galea C. (Ghawdex)'!$I$19:$I$39)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1</v>
      </c>
      <c r="S20" s="84">
        <f>R20/$P$31</f>
        <v>1.8518518518518517E-2</v>
      </c>
    </row>
    <row r="21" spans="2:19" ht="15.75" customHeight="1">
      <c r="B21" s="67" t="s">
        <v>108</v>
      </c>
      <c r="C21" s="68">
        <f>SUMIF('Grech S. (Ghawdex)'!$D$23:$D$43,B21,'Grech S. (Ghawdex)'!$I$23:$I$43)</f>
        <v>8</v>
      </c>
      <c r="D21" s="68">
        <f>SUMIF('Sultana B. (Għawdex)'!$D$23:$D$43,B21,'Sultana B. (Għawdex)'!$I$23:$I$43)</f>
        <v>0</v>
      </c>
      <c r="E21" s="68">
        <f>SUMIF('Mifsud J (Ghawdex)'!$D$23:$D$43,B21,'Mifsud J (Ghawdex)'!$I$23:$I$43)</f>
        <v>0</v>
      </c>
      <c r="F21" s="68">
        <f>SUMIF('Camilleri N. (Ghawdex)'!$D$23:$D$43,B21,'Camilleri N. (Ghawdex)'!$I$23:$I$43)</f>
        <v>0</v>
      </c>
      <c r="G21" s="68">
        <f>SUMIF('Vella M. (Ghawdex)'!$D$19:$D$39,B21,'Vella M. (Ghawdex)'!$I$19:$I$39)</f>
        <v>0</v>
      </c>
      <c r="H21" s="68">
        <f>SUMIF('Frendo Dimech D. (Ghawdex)'!$D$23:$D$43,B21,'Frendo Dimech D. (Ghawdex)'!$I$23:$I$43)</f>
        <v>0</v>
      </c>
      <c r="I21" s="68">
        <f>SUMIF('Galea C. (Ghawdex)'!$D$19:$D$39,B21,'Galea C. (Ghawdex)'!$I$19:$I$39)</f>
        <v>0</v>
      </c>
      <c r="J21" s="68"/>
      <c r="K21" s="68"/>
      <c r="L21" s="68"/>
      <c r="M21" s="68"/>
      <c r="N21" s="68"/>
      <c r="O21" s="68"/>
      <c r="P21" s="69">
        <f t="shared" si="0"/>
        <v>8</v>
      </c>
      <c r="Q21" s="70">
        <f t="shared" si="1"/>
        <v>0.14814814814814814</v>
      </c>
      <c r="R21" s="71"/>
      <c r="S21" s="72"/>
    </row>
    <row r="22" spans="2:19" ht="15.75" customHeight="1">
      <c r="B22" s="79" t="s">
        <v>109</v>
      </c>
      <c r="C22" s="80">
        <f>SUMIF('Grech S. (Ghawdex)'!$D$23:$D$43,B22,'Grech S. (Ghawdex)'!$I$23:$I$43)</f>
        <v>0</v>
      </c>
      <c r="D22" s="80">
        <f>SUMIF('Sultana B. (Għawdex)'!$D$23:$D$43,B22,'Sultana B. (Għawdex)'!$I$23:$I$43)</f>
        <v>0</v>
      </c>
      <c r="E22" s="80">
        <f>SUMIF('Mifsud J (Ghawdex)'!$D$23:$D$43,B22,'Mifsud J (Ghawdex)'!$I$23:$I$43)</f>
        <v>0</v>
      </c>
      <c r="F22" s="80">
        <f>SUMIF('Camilleri N. (Ghawdex)'!$D$23:$D$43,B22,'Camilleri N. (Ghawdex)'!$I$23:$I$43)</f>
        <v>0</v>
      </c>
      <c r="G22" s="80">
        <f>SUMIF('Vella M. (Ghawdex)'!$D$19:$D$39,B22,'Vella M. (Ghawdex)'!$I$19:$I$39)</f>
        <v>0</v>
      </c>
      <c r="H22" s="80">
        <f>SUMIF('Frendo Dimech D. (Ghawdex)'!$D$23:$D$43,B22,'Frendo Dimech D. (Ghawdex)'!$I$23:$I$43)</f>
        <v>0</v>
      </c>
      <c r="I22" s="80">
        <f>SUMIF('Galea C. (Ghawdex)'!$D$19:$D$39,B22,'Galea C. (Ghawdex)'!$I$19:$I$39)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8</v>
      </c>
      <c r="S22" s="84">
        <f t="shared" ref="S22:S30" si="2">R22/$P$31</f>
        <v>0.14814814814814814</v>
      </c>
    </row>
    <row r="23" spans="2:19" ht="15.75" customHeight="1">
      <c r="B23" s="67" t="s">
        <v>110</v>
      </c>
      <c r="C23" s="68">
        <f>SUMIF('Grech S. (Ghawdex)'!$D$23:$D$43,B23,'Grech S. (Ghawdex)'!$I$23:$I$43)</f>
        <v>35</v>
      </c>
      <c r="D23" s="68">
        <f>SUMIF('Sultana B. (Għawdex)'!$D$23:$D$43,B23,'Sultana B. (Għawdex)'!$I$23:$I$43)</f>
        <v>0</v>
      </c>
      <c r="E23" s="68">
        <f>SUMIF('Mifsud J (Ghawdex)'!$D$23:$D$43,B23,'Mifsud J (Ghawdex)'!$I$23:$I$43)</f>
        <v>0</v>
      </c>
      <c r="F23" s="68">
        <f>SUMIF('Camilleri N. (Ghawdex)'!$D$23:$D$43,B23,'Camilleri N. (Ghawdex)'!$I$23:$I$43)</f>
        <v>0</v>
      </c>
      <c r="G23" s="68">
        <f>SUMIF('Vella M. (Ghawdex)'!$D$19:$D$39,B23,'Vella M. (Ghawdex)'!$I$19:$I$39)</f>
        <v>0</v>
      </c>
      <c r="H23" s="68">
        <f>SUMIF('Frendo Dimech D. (Ghawdex)'!$D$23:$D$43,B23,'Frendo Dimech D. (Ghawdex)'!$I$23:$I$43)</f>
        <v>0</v>
      </c>
      <c r="I23" s="68">
        <f>SUMIF('Galea C. (Ghawdex)'!$D$19:$D$39,B23,'Galea C. (Ghawdex)'!$I$19:$I$39)</f>
        <v>0</v>
      </c>
      <c r="J23" s="68"/>
      <c r="K23" s="68"/>
      <c r="L23" s="68"/>
      <c r="M23" s="68"/>
      <c r="N23" s="68"/>
      <c r="O23" s="68"/>
      <c r="P23" s="69">
        <f t="shared" si="0"/>
        <v>35</v>
      </c>
      <c r="Q23" s="85">
        <f t="shared" si="1"/>
        <v>0.64814814814814814</v>
      </c>
      <c r="R23" s="86">
        <f t="shared" ref="R23:R30" si="3">SUM(P23)</f>
        <v>35</v>
      </c>
      <c r="S23" s="87">
        <f t="shared" si="2"/>
        <v>0.64814814814814814</v>
      </c>
    </row>
    <row r="24" spans="2:19" ht="15.75" customHeight="1">
      <c r="B24" s="67" t="s">
        <v>111</v>
      </c>
      <c r="C24" s="68">
        <f>SUMIF('Grech S. (Ghawdex)'!$D$23:$D$43,B24,'Grech S. (Ghawdex)'!$I$23:$I$43)</f>
        <v>0</v>
      </c>
      <c r="D24" s="68">
        <f>SUMIF('Sultana B. (Għawdex)'!$D$23:$D$43,B24,'Sultana B. (Għawdex)'!$I$23:$I$43)</f>
        <v>0</v>
      </c>
      <c r="E24" s="68">
        <f>SUMIF('Mifsud J (Ghawdex)'!$D$23:$D$43,B24,'Mifsud J (Ghawdex)'!$I$23:$I$43)</f>
        <v>0</v>
      </c>
      <c r="F24" s="68">
        <f>SUMIF('Camilleri N. (Ghawdex)'!$D$23:$D$43,B24,'Camilleri N. (Ghawdex)'!$I$23:$I$43)</f>
        <v>0</v>
      </c>
      <c r="G24" s="68">
        <f>SUMIF('Vella M. (Ghawdex)'!$D$19:$D$39,B24,'Vella M. (Ghawdex)'!$I$19:$I$39)</f>
        <v>0</v>
      </c>
      <c r="H24" s="68">
        <f>SUMIF('Frendo Dimech D. (Ghawdex)'!$D$23:$D$43,B24,'Frendo Dimech D. (Ghawdex)'!$I$23:$I$43)</f>
        <v>0</v>
      </c>
      <c r="I24" s="68">
        <f>SUMIF('Galea C. (Ghawdex)'!$D$19:$D$39,B24,'Galea C. (Ghawdex)'!$I$19:$I$39)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>
      <c r="B25" s="67" t="s">
        <v>112</v>
      </c>
      <c r="C25" s="68">
        <f>SUMIF('Grech S. (Ghawdex)'!$D$23:$D$43,B25,'Grech S. (Ghawdex)'!$I$23:$I$43)</f>
        <v>0</v>
      </c>
      <c r="D25" s="68">
        <f>SUMIF('Sultana B. (Għawdex)'!$D$23:$D$43,B25,'Sultana B. (Għawdex)'!$I$23:$I$43)</f>
        <v>0</v>
      </c>
      <c r="E25" s="68">
        <f>SUMIF('Mifsud J (Ghawdex)'!$D$23:$D$43,B25,'Mifsud J (Ghawdex)'!$I$23:$I$43)</f>
        <v>0</v>
      </c>
      <c r="F25" s="68">
        <f>SUMIF('Camilleri N. (Ghawdex)'!$D$23:$D$43,B25,'Camilleri N. (Ghawdex)'!$I$23:$I$43)</f>
        <v>0</v>
      </c>
      <c r="G25" s="68">
        <f>SUMIF('Vella M. (Ghawdex)'!$D$19:$D$39,B25,'Vella M. (Ghawdex)'!$I$19:$I$39)</f>
        <v>0</v>
      </c>
      <c r="H25" s="68">
        <f>SUMIF('Frendo Dimech D. (Ghawdex)'!$D$23:$D$43,B25,'Frendo Dimech D. (Ghawdex)'!$I$23:$I$43)</f>
        <v>0</v>
      </c>
      <c r="I25" s="68">
        <f>SUMIF('Galea C. (Ghawdex)'!$D$19:$D$39,B25,'Galea C. (Ghawdex)'!$I$19:$I$39)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>
      <c r="B26" s="67" t="s">
        <v>113</v>
      </c>
      <c r="C26" s="68">
        <f>SUMIF('Grech S. (Ghawdex)'!$D$23:$D$43,B26,'Grech S. (Ghawdex)'!$I$23:$I$43)</f>
        <v>0</v>
      </c>
      <c r="D26" s="68">
        <f>SUMIF('Sultana B. (Għawdex)'!$D$23:$D$43,B26,'Sultana B. (Għawdex)'!$I$23:$I$43)</f>
        <v>0</v>
      </c>
      <c r="E26" s="68">
        <f>SUMIF('Mifsud J (Ghawdex)'!$D$23:$D$43,B26,'Mifsud J (Ghawdex)'!$I$23:$I$43)</f>
        <v>0</v>
      </c>
      <c r="F26" s="68">
        <f>SUMIF('Camilleri N. (Ghawdex)'!$D$23:$D$43,B26,'Camilleri N. (Ghawdex)'!$I$23:$I$43)</f>
        <v>0</v>
      </c>
      <c r="G26" s="68">
        <f>SUMIF('Vella M. (Ghawdex)'!$D$19:$D$39,B26,'Vella M. (Ghawdex)'!$I$19:$I$39)</f>
        <v>0</v>
      </c>
      <c r="H26" s="68">
        <f>SUMIF('Frendo Dimech D. (Ghawdex)'!$D$23:$D$43,B26,'Frendo Dimech D. (Ghawdex)'!$I$23:$I$43)</f>
        <v>0</v>
      </c>
      <c r="I26" s="68">
        <f>SUMIF('Galea C. (Ghawdex)'!$D$19:$D$39,B26,'Galea C. (Ghawdex)'!$I$19:$I$39)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>
      <c r="B27" s="97" t="s">
        <v>114</v>
      </c>
      <c r="C27" s="68">
        <f>SUMIF('Grech S. (Ghawdex)'!$D$23:$D$43,B27,'Grech S. (Ghawdex)'!$I$23:$I$43)</f>
        <v>0</v>
      </c>
      <c r="D27" s="68">
        <f>SUMIF('Sultana B. (Għawdex)'!$D$23:$D$43,B27,'Sultana B. (Għawdex)'!$I$23:$I$43)</f>
        <v>0</v>
      </c>
      <c r="E27" s="68">
        <f>SUMIF('Mifsud J (Ghawdex)'!$D$23:$D$43,B27,'Mifsud J (Ghawdex)'!$I$23:$I$43)</f>
        <v>0</v>
      </c>
      <c r="F27" s="68">
        <f>SUMIF('Camilleri N. (Ghawdex)'!$D$23:$D$43,B27,'Camilleri N. (Ghawdex)'!$I$23:$I$43)</f>
        <v>0</v>
      </c>
      <c r="G27" s="68">
        <f>SUMIF('Vella M. (Ghawdex)'!$D$19:$D$39,B27,'Vella M. (Ghawdex)'!$I$19:$I$39)</f>
        <v>0</v>
      </c>
      <c r="H27" s="68">
        <f>SUMIF('Frendo Dimech D. (Ghawdex)'!$D$23:$D$43,B27,'Frendo Dimech D. (Ghawdex)'!$I$23:$I$43)</f>
        <v>0</v>
      </c>
      <c r="I27" s="68">
        <f>SUMIF('Galea C. (Ghawdex)'!$D$19:$D$39,B27,'Galea C. (Ghawdex)'!$I$19:$I$39)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>
      <c r="B28" s="97" t="s">
        <v>115</v>
      </c>
      <c r="C28" s="68">
        <f>SUMIF('Grech S. (Ghawdex)'!$D$23:$D$43,B28,'Grech S. (Ghawdex)'!$I$23:$I$43)</f>
        <v>0</v>
      </c>
      <c r="D28" s="68">
        <f>SUMIF('Sultana B. (Għawdex)'!$D$23:$D$43,B28,'Sultana B. (Għawdex)'!$I$23:$I$43)</f>
        <v>0</v>
      </c>
      <c r="E28" s="68">
        <f>SUMIF('Mifsud J (Ghawdex)'!$D$23:$D$43,B28,'Mifsud J (Ghawdex)'!$I$23:$I$43)</f>
        <v>0</v>
      </c>
      <c r="F28" s="68">
        <f>SUMIF('Camilleri N. (Ghawdex)'!$D$23:$D$43,B28,'Camilleri N. (Ghawdex)'!$I$23:$I$43)</f>
        <v>0</v>
      </c>
      <c r="G28" s="68">
        <f>SUMIF('Vella M. (Ghawdex)'!$D$19:$D$39,B28,'Vella M. (Ghawdex)'!$I$19:$I$39)</f>
        <v>0</v>
      </c>
      <c r="H28" s="68">
        <f>SUMIF('Frendo Dimech D. (Ghawdex)'!$D$23:$D$43,B28,'Frendo Dimech D. (Ghawdex)'!$I$23:$I$43)</f>
        <v>0</v>
      </c>
      <c r="I28" s="68">
        <f>SUMIF('Galea C. (Ghawdex)'!$D$19:$D$39,B28,'Galea C. (Ghawdex)'!$I$19:$I$39)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>
      <c r="B29" s="97" t="s">
        <v>116</v>
      </c>
      <c r="C29" s="68">
        <f>SUMIF('Grech S. (Ghawdex)'!$D$23:$D$43,B29,'Grech S. (Ghawdex)'!$I$23:$I$43)</f>
        <v>0</v>
      </c>
      <c r="D29" s="68">
        <f>SUMIF('Sultana B. (Għawdex)'!$D$23:$D$43,B29,'Sultana B. (Għawdex)'!$I$23:$I$43)</f>
        <v>0</v>
      </c>
      <c r="E29" s="68">
        <f>SUMIF('Mifsud J (Ghawdex)'!$D$23:$D$43,B29,'Mifsud J (Ghawdex)'!$I$23:$I$43)</f>
        <v>0</v>
      </c>
      <c r="F29" s="68">
        <f>SUMIF('Camilleri N. (Ghawdex)'!$D$23:$D$43,B29,'Camilleri N. (Ghawdex)'!$I$23:$I$43)</f>
        <v>0</v>
      </c>
      <c r="G29" s="68">
        <f>SUMIF('Vella M. (Ghawdex)'!$D$19:$D$39,B29,'Vella M. (Ghawdex)'!$I$19:$I$39)</f>
        <v>0</v>
      </c>
      <c r="H29" s="68">
        <f>SUMIF('Frendo Dimech D. (Ghawdex)'!$D$23:$D$43,B29,'Frendo Dimech D. (Ghawdex)'!$I$23:$I$43)</f>
        <v>0</v>
      </c>
      <c r="I29" s="68">
        <f>SUMIF('Galea C. (Ghawdex)'!$D$19:$D$39,B29,'Galea C. (Ghawdex)'!$I$19:$I$39)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>
      <c r="B30" s="98" t="s">
        <v>117</v>
      </c>
      <c r="C30" s="68">
        <f>SUMIF('Grech S. (Ghawdex)'!$D$23:$D$43,B30,'Grech S. (Ghawdex)'!$I$23:$I$43)</f>
        <v>0</v>
      </c>
      <c r="D30" s="68">
        <f>SUMIF('Sultana B. (Għawdex)'!$D$23:$D$43,B30,'Sultana B. (Għawdex)'!$I$23:$I$43)</f>
        <v>0</v>
      </c>
      <c r="E30" s="68">
        <f>SUMIF('Mifsud J (Ghawdex)'!$D$23:$D$43,B30,'Mifsud J (Ghawdex)'!$I$23:$I$43)</f>
        <v>0</v>
      </c>
      <c r="F30" s="68">
        <f>SUMIF('Camilleri N. (Ghawdex)'!$D$23:$D$43,B30,'Camilleri N. (Ghawdex)'!$I$23:$I$43)</f>
        <v>0</v>
      </c>
      <c r="G30" s="68">
        <f>SUMIF('Vella M. (Ghawdex)'!$D$19:$D$39,B30,'Vella M. (Ghawdex)'!$I$19:$I$39)</f>
        <v>0</v>
      </c>
      <c r="H30" s="68">
        <f>SUMIF('Frendo Dimech D. (Ghawdex)'!$D$23:$D$43,B30,'Frendo Dimech D. (Ghawdex)'!$I$23:$I$43)</f>
        <v>0</v>
      </c>
      <c r="I30" s="68">
        <f>SUMIF('Galea C. (Ghawdex)'!$D$19:$D$39,B30,'Galea C. (Ghawdex)'!$I$19:$I$39)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>
      <c r="B31" s="88" t="s">
        <v>93</v>
      </c>
      <c r="C31" s="89">
        <f t="shared" ref="C31:H31" si="4">SUM(C10:C30)</f>
        <v>48</v>
      </c>
      <c r="D31" s="89">
        <f t="shared" si="4"/>
        <v>3</v>
      </c>
      <c r="E31" s="89">
        <f t="shared" si="4"/>
        <v>0</v>
      </c>
      <c r="F31" s="89">
        <f t="shared" si="4"/>
        <v>0</v>
      </c>
      <c r="G31" s="89">
        <f t="shared" si="4"/>
        <v>3</v>
      </c>
      <c r="H31" s="89">
        <f t="shared" si="4"/>
        <v>0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54</v>
      </c>
      <c r="Q31" s="8"/>
      <c r="R31" s="7"/>
      <c r="S31" s="9"/>
    </row>
    <row r="32" spans="2:19" ht="13.5" customHeight="1" thickBot="1">
      <c r="C32" s="99">
        <f>C31/P31</f>
        <v>0.88888888888888884</v>
      </c>
      <c r="D32" s="100">
        <f>D31/P31</f>
        <v>5.5555555555555552E-2</v>
      </c>
      <c r="E32" s="100">
        <f>E31/P31</f>
        <v>0</v>
      </c>
      <c r="F32" s="100">
        <f>F31/P31</f>
        <v>0</v>
      </c>
      <c r="G32" s="100">
        <f>G31/P31</f>
        <v>5.5555555555555552E-2</v>
      </c>
      <c r="H32" s="100">
        <f>H31/P31</f>
        <v>0</v>
      </c>
      <c r="I32" s="91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 xr3:uid="{842E5F09-E766-5B8D-85AF-A39847EA96FD}">
      <selection activeCell="A6" sqref="A6:T6"/>
    </sheetView>
  </sheetViews>
  <sheetFormatPr defaultRowHeight="12.75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>
      <c r="A3" s="146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2.95" customHeight="1">
      <c r="A4" s="147" t="s">
        <v>83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s="42" customFormat="1" ht="15" customHeight="1">
      <c r="A5" s="148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15" customHeight="1">
      <c r="A6" s="149" t="str">
        <f>CONCATENATE(Kriminal!G6, " ", Kriminal!H6)</f>
        <v>Statistika għal Gunju 2022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10</v>
      </c>
    </row>
    <row r="8" spans="1:20" ht="12.95" customHeight="1">
      <c r="Q8" s="2"/>
    </row>
    <row r="9" spans="1:20" ht="96" customHeight="1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>
      <c r="A10" s="42"/>
      <c r="B10" s="67" t="s">
        <v>97</v>
      </c>
      <c r="C10" s="68">
        <f>SUMIF('Grech S. (Ghawdex)'!$D$23:$D$43,B10,'Grech S. (Ghawdex)'!$M$23:$M$43)</f>
        <v>0</v>
      </c>
      <c r="D10" s="68">
        <f>SUMIF('Sultana B. (Għawdex)'!$D$23:$D$43,B10,'Sultana B. (Għawdex)'!$M$23:$M$43)</f>
        <v>0</v>
      </c>
      <c r="E10" s="68">
        <f>SUMIF('Vella M. (Ghawdex)'!$D$19:$D$39,B10,'Vella M. (Ghawdex)'!$M$19:$M$39)</f>
        <v>0</v>
      </c>
      <c r="F10" s="68">
        <f>SUMIF('Mifsud J (Ghawdex)'!$D$23:$D$43,B10,'Mifsud J (Ghawdex)'!$M$23:$M$43)</f>
        <v>0</v>
      </c>
      <c r="G10" s="68">
        <f>SUMIF('Camilleri N. (Ghawdex)'!$D$23:$D$43,B10,'Camilleri N. (Ghawdex)'!$M$23:$M$43)</f>
        <v>0</v>
      </c>
      <c r="H10" s="68">
        <f>SUMIF('Frendo Dimech D. (Ghawdex)'!$D$23:$D$43,B10,'Frendo Dimech D. (Ghawdex)'!$M$23:$M$43)</f>
        <v>1</v>
      </c>
      <c r="I10" s="68">
        <f>SUMIF('Galea C. (Ghawdex)'!$D$19:$D$39,B10,'Galea C. (Ghawdex)'!$M$19:$M$39)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1</v>
      </c>
      <c r="Q10" s="70">
        <f t="shared" ref="Q10:Q26" si="1">P10/$P$31</f>
        <v>2.0408163265306121E-2</v>
      </c>
      <c r="R10" s="71"/>
      <c r="S10" s="72"/>
    </row>
    <row r="11" spans="1:20" ht="15.75" customHeight="1">
      <c r="B11" s="73" t="s">
        <v>98</v>
      </c>
      <c r="C11" s="74">
        <f>SUMIF('Grech S. (Ghawdex)'!$D$23:$D$43,B11,'Grech S. (Ghawdex)'!$M$23:$M$43)</f>
        <v>1</v>
      </c>
      <c r="D11" s="74">
        <f>SUMIF('Sultana B. (Għawdex)'!$D$23:$D$43,B11,'Sultana B. (Għawdex)'!$M$23:$M$43)</f>
        <v>0</v>
      </c>
      <c r="E11" s="74">
        <f>SUMIF('Vella M. (Ghawdex)'!$D$19:$D$39,B11,'Vella M. (Ghawdex)'!$M$19:$M$39)</f>
        <v>0</v>
      </c>
      <c r="F11" s="74">
        <f>SUMIF('Mifsud J (Ghawdex)'!$D$23:$D$43,B11,'Mifsud J (Ghawdex)'!$M$23:$M$43)</f>
        <v>0</v>
      </c>
      <c r="G11" s="74">
        <f>SUMIF('Camilleri N. (Ghawdex)'!$D$23:$D$43,B11,'Camilleri N. (Ghawdex)'!$M$23:$M$43)</f>
        <v>0</v>
      </c>
      <c r="H11" s="74">
        <f>SUMIF('Frendo Dimech D. (Ghawdex)'!$D$23:$D$43,B11,'Frendo Dimech D. (Ghawdex)'!$M$23:$M$43)</f>
        <v>0</v>
      </c>
      <c r="I11" s="74">
        <f>SUMIF('Galea C. (Ghawdex)'!$D$19:$D$39,B11,'Galea C. (Ghawdex)'!$M$19:$M$39)</f>
        <v>0</v>
      </c>
      <c r="J11" s="74"/>
      <c r="K11" s="74"/>
      <c r="L11" s="74"/>
      <c r="M11" s="74"/>
      <c r="N11" s="74"/>
      <c r="O11" s="74"/>
      <c r="P11" s="75">
        <f t="shared" si="0"/>
        <v>1</v>
      </c>
      <c r="Q11" s="76">
        <f t="shared" si="1"/>
        <v>2.0408163265306121E-2</v>
      </c>
      <c r="R11" s="77"/>
      <c r="S11" s="78"/>
    </row>
    <row r="12" spans="1:20" ht="15.75" customHeight="1">
      <c r="B12" s="79" t="s">
        <v>99</v>
      </c>
      <c r="C12" s="80">
        <f>SUMIF('Grech S. (Ghawdex)'!$D$23:$D$43,B12,'Grech S. (Ghawdex)'!$M$23:$M$43)</f>
        <v>3</v>
      </c>
      <c r="D12" s="80">
        <f>SUMIF('Sultana B. (Għawdex)'!$D$23:$D$43,B12,'Sultana B. (Għawdex)'!$M$23:$M$43)</f>
        <v>4</v>
      </c>
      <c r="E12" s="74">
        <f>SUMIF('Vella M. (Ghawdex)'!$D$19:$D$39,B12,'Vella M. (Ghawdex)'!$M$19:$M$39)</f>
        <v>0</v>
      </c>
      <c r="F12" s="80">
        <f>SUMIF('Mifsud J (Ghawdex)'!$D$23:$D$43,B12,'Mifsud J (Ghawdex)'!$M$23:$M$43)</f>
        <v>0</v>
      </c>
      <c r="G12" s="80">
        <f>SUMIF('Camilleri N. (Ghawdex)'!$D$23:$D$43,B12,'Camilleri N. (Ghawdex)'!$M$23:$M$43)</f>
        <v>0</v>
      </c>
      <c r="H12" s="80">
        <f>SUMIF('Frendo Dimech D. (Ghawdex)'!$D$23:$D$43,B12,'Frendo Dimech D. (Ghawdex)'!$M$23:$M$43)</f>
        <v>0</v>
      </c>
      <c r="I12" s="74">
        <f>SUMIF('Galea C. (Ghawdex)'!$D$19:$D$39,B12,'Galea C. (Ghawdex)'!$M$19:$M$39)</f>
        <v>0</v>
      </c>
      <c r="J12" s="80"/>
      <c r="K12" s="80"/>
      <c r="L12" s="80"/>
      <c r="M12" s="80"/>
      <c r="N12" s="80"/>
      <c r="O12" s="80"/>
      <c r="P12" s="81">
        <f t="shared" si="0"/>
        <v>7</v>
      </c>
      <c r="Q12" s="82">
        <f t="shared" si="1"/>
        <v>0.14285714285714285</v>
      </c>
      <c r="R12" s="83">
        <f>SUM(P10:P12)</f>
        <v>9</v>
      </c>
      <c r="S12" s="84">
        <f>R12/$P$31</f>
        <v>0.18367346938775511</v>
      </c>
    </row>
    <row r="13" spans="1:20" ht="15.75" customHeight="1">
      <c r="B13" s="67" t="s">
        <v>100</v>
      </c>
      <c r="C13" s="68">
        <f>SUMIF('Grech S. (Ghawdex)'!$D$23:$D$43,B13,'Grech S. (Ghawdex)'!$M$23:$M$43)</f>
        <v>0</v>
      </c>
      <c r="D13" s="68">
        <f>SUMIF('Sultana B. (Għawdex)'!$D$23:$D$43,B13,'Sultana B. (Għawdex)'!$M$23:$M$43)</f>
        <v>0</v>
      </c>
      <c r="E13" s="68">
        <f>SUMIF('Vella M. (Ghawdex)'!$D$19:$D$39,B13,'Vella M. (Ghawdex)'!$M$19:$M$39)</f>
        <v>0</v>
      </c>
      <c r="F13" s="68">
        <f>SUMIF('Mifsud J (Ghawdex)'!$D$23:$D$43,B13,'Mifsud J (Ghawdex)'!$M$23:$M$43)</f>
        <v>0</v>
      </c>
      <c r="G13" s="68">
        <f>SUMIF('Camilleri N. (Ghawdex)'!$D$23:$D$43,B13,'Camilleri N. (Ghawdex)'!$M$23:$M$43)</f>
        <v>0</v>
      </c>
      <c r="H13" s="68">
        <f>SUMIF('Frendo Dimech D. (Ghawdex)'!$D$23:$D$43,B13,'Frendo Dimech D. (Ghawdex)'!$M$23:$M$43)</f>
        <v>0</v>
      </c>
      <c r="I13" s="68">
        <f>SUMIF('Galea C. (Ghawdex)'!$D$19:$D$39,B13,'Galea C. (Ghawdex)'!$M$19:$M$39)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>
      <c r="B14" s="73" t="s">
        <v>101</v>
      </c>
      <c r="C14" s="74">
        <f>SUMIF('Grech S. (Ghawdex)'!$D$23:$D$43,B14,'Grech S. (Ghawdex)'!$M$23:$M$43)</f>
        <v>0</v>
      </c>
      <c r="D14" s="74">
        <f>SUMIF('Sultana B. (Għawdex)'!$D$23:$D$43,B14,'Sultana B. (Għawdex)'!$M$23:$M$43)</f>
        <v>0</v>
      </c>
      <c r="E14" s="74">
        <f>SUMIF('Vella M. (Ghawdex)'!$D$19:$D$39,B14,'Vella M. (Ghawdex)'!$M$19:$M$39)</f>
        <v>0</v>
      </c>
      <c r="F14" s="74">
        <f>SUMIF('Mifsud J (Ghawdex)'!$D$23:$D$43,B14,'Mifsud J (Ghawdex)'!$M$23:$M$43)</f>
        <v>0</v>
      </c>
      <c r="G14" s="74">
        <f>SUMIF('Camilleri N. (Ghawdex)'!$D$23:$D$43,B14,'Camilleri N. (Ghawdex)'!$M$23:$M$43)</f>
        <v>0</v>
      </c>
      <c r="H14" s="74">
        <f>SUMIF('Frendo Dimech D. (Ghawdex)'!$D$23:$D$43,B14,'Frendo Dimech D. (Ghawdex)'!$M$23:$M$43)</f>
        <v>0</v>
      </c>
      <c r="I14" s="74">
        <f>SUMIF('Galea C. (Ghawdex)'!$D$19:$D$39,B14,'Galea C. (Ghawdex)'!$M$19:$M$39)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>
      <c r="B15" s="79" t="s">
        <v>102</v>
      </c>
      <c r="C15" s="80">
        <f>SUMIF('Grech S. (Ghawdex)'!$D$23:$D$43,B15,'Grech S. (Ghawdex)'!$M$23:$M$43)</f>
        <v>0</v>
      </c>
      <c r="D15" s="80">
        <f>SUMIF('Sultana B. (Għawdex)'!$D$23:$D$43,B15,'Sultana B. (Għawdex)'!$M$23:$M$43)</f>
        <v>0</v>
      </c>
      <c r="E15" s="74">
        <f>SUMIF('Vella M. (Ghawdex)'!$D$19:$D$39,B15,'Vella M. (Ghawdex)'!$M$19:$M$39)</f>
        <v>0</v>
      </c>
      <c r="F15" s="80">
        <f>SUMIF('Mifsud J (Ghawdex)'!$D$23:$D$43,B15,'Mifsud J (Ghawdex)'!$M$23:$M$43)</f>
        <v>0</v>
      </c>
      <c r="G15" s="80">
        <f>SUMIF('Camilleri N. (Ghawdex)'!$D$23:$D$43,B15,'Camilleri N. (Ghawdex)'!$M$23:$M$43)</f>
        <v>0</v>
      </c>
      <c r="H15" s="80">
        <f>SUMIF('Frendo Dimech D. (Ghawdex)'!$D$23:$D$43,B15,'Frendo Dimech D. (Ghawdex)'!$M$23:$M$43)</f>
        <v>0</v>
      </c>
      <c r="I15" s="80">
        <f>SUMIF('Galea C. (Ghawdex)'!$D$19:$D$39,B15,'Galea C. (Ghawdex)'!$M$19:$M$39)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>
      <c r="B16" s="67" t="s">
        <v>103</v>
      </c>
      <c r="C16" s="68">
        <f>SUMIF('Grech S. (Ghawdex)'!$D$23:$D$43,B16,'Grech S. (Ghawdex)'!$M$23:$M$43)</f>
        <v>0</v>
      </c>
      <c r="D16" s="68">
        <f>SUMIF('Sultana B. (Għawdex)'!$D$23:$D$43,B16,'Sultana B. (Għawdex)'!$M$23:$M$43)</f>
        <v>0</v>
      </c>
      <c r="E16" s="68">
        <f>SUMIF('Vella M. (Ghawdex)'!$D$19:$D$39,B16,'Vella M. (Ghawdex)'!$M$19:$M$39)</f>
        <v>0</v>
      </c>
      <c r="F16" s="68">
        <f>SUMIF('Mifsud J (Ghawdex)'!$D$23:$D$43,B16,'Mifsud J (Ghawdex)'!$M$23:$M$43)</f>
        <v>0</v>
      </c>
      <c r="G16" s="68">
        <f>SUMIF('Camilleri N. (Ghawdex)'!$D$23:$D$43,B16,'Camilleri N. (Ghawdex)'!$M$23:$M$43)</f>
        <v>0</v>
      </c>
      <c r="H16" s="68">
        <f>SUMIF('Frendo Dimech D. (Ghawdex)'!$D$23:$D$43,B16,'Frendo Dimech D. (Ghawdex)'!$M$23:$M$43)</f>
        <v>0</v>
      </c>
      <c r="I16" s="68">
        <f>SUMIF('Galea C. (Ghawdex)'!$D$19:$D$39,B16,'Galea C. (Ghawdex)'!$M$19:$M$39)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>
      <c r="B17" s="73" t="s">
        <v>104</v>
      </c>
      <c r="C17" s="74">
        <f>SUMIF('Grech S. (Ghawdex)'!$D$23:$D$43,B17,'Grech S. (Ghawdex)'!$M$23:$M$43)</f>
        <v>0</v>
      </c>
      <c r="D17" s="74">
        <f>SUMIF('Sultana B. (Għawdex)'!$D$23:$D$43,B17,'Sultana B. (Għawdex)'!$M$23:$M$43)</f>
        <v>0</v>
      </c>
      <c r="E17" s="74">
        <f>SUMIF('Vella M. (Ghawdex)'!$D$19:$D$39,B17,'Vella M. (Ghawdex)'!$M$19:$M$39)</f>
        <v>0</v>
      </c>
      <c r="F17" s="74">
        <f>SUMIF('Mifsud J (Ghawdex)'!$D$23:$D$43,B17,'Mifsud J (Ghawdex)'!$M$23:$M$43)</f>
        <v>0</v>
      </c>
      <c r="G17" s="74">
        <f>SUMIF('Camilleri N. (Ghawdex)'!$D$23:$D$43,B17,'Camilleri N. (Ghawdex)'!$M$23:$M$43)</f>
        <v>0</v>
      </c>
      <c r="H17" s="74">
        <f>SUMIF('Frendo Dimech D. (Ghawdex)'!$D$23:$D$43,B17,'Frendo Dimech D. (Ghawdex)'!$M$23:$M$43)</f>
        <v>0</v>
      </c>
      <c r="I17" s="74">
        <f>SUMIF('Galea C. (Ghawdex)'!$D$19:$D$39,B17,'Galea C. (Ghawdex)'!$M$19:$M$39)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>
      <c r="B18" s="73" t="s">
        <v>105</v>
      </c>
      <c r="C18" s="74">
        <f>SUMIF('Grech S. (Ghawdex)'!$D$23:$D$43,B18,'Grech S. (Ghawdex)'!$M$23:$M$43)</f>
        <v>0</v>
      </c>
      <c r="D18" s="74">
        <f>SUMIF('Sultana B. (Għawdex)'!$D$23:$D$43,B18,'Sultana B. (Għawdex)'!$M$23:$M$43)</f>
        <v>0</v>
      </c>
      <c r="E18" s="74">
        <f>SUMIF('Vella M. (Ghawdex)'!$D$19:$D$39,B18,'Vella M. (Ghawdex)'!$M$19:$M$39)</f>
        <v>0</v>
      </c>
      <c r="F18" s="74">
        <f>SUMIF('Mifsud J (Ghawdex)'!$D$23:$D$43,B18,'Mifsud J (Ghawdex)'!$M$23:$M$43)</f>
        <v>0</v>
      </c>
      <c r="G18" s="74">
        <f>SUMIF('Camilleri N. (Ghawdex)'!$D$23:$D$43,B18,'Camilleri N. (Ghawdex)'!$M$23:$M$43)</f>
        <v>0</v>
      </c>
      <c r="H18" s="74">
        <f>SUMIF('Frendo Dimech D. (Ghawdex)'!$D$23:$D$43,B18,'Frendo Dimech D. (Ghawdex)'!$M$23:$M$43)</f>
        <v>0</v>
      </c>
      <c r="I18" s="74">
        <f>SUMIF('Galea C. (Ghawdex)'!$D$19:$D$39,B18,'Galea C. (Ghawdex)'!$M$19:$M$39)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>
      <c r="B19" s="73" t="s">
        <v>106</v>
      </c>
      <c r="C19" s="74">
        <f>SUMIF('Grech S. (Ghawdex)'!$D$23:$D$43,B19,'Grech S. (Ghawdex)'!$M$23:$M$43)</f>
        <v>0</v>
      </c>
      <c r="D19" s="74">
        <f>SUMIF('Sultana B. (Għawdex)'!$D$23:$D$43,B19,'Sultana B. (Għawdex)'!$M$23:$M$43)</f>
        <v>0</v>
      </c>
      <c r="E19" s="74">
        <f>SUMIF('Vella M. (Ghawdex)'!$D$19:$D$39,B19,'Vella M. (Ghawdex)'!$M$19:$M$39)</f>
        <v>0</v>
      </c>
      <c r="F19" s="74">
        <f>SUMIF('Mifsud J (Ghawdex)'!$D$23:$D$43,B19,'Mifsud J (Ghawdex)'!$M$23:$M$43)</f>
        <v>0</v>
      </c>
      <c r="G19" s="74">
        <f>SUMIF('Camilleri N. (Ghawdex)'!$D$23:$D$43,B19,'Camilleri N. (Ghawdex)'!$M$23:$M$43)</f>
        <v>0</v>
      </c>
      <c r="H19" s="74">
        <f>SUMIF('Frendo Dimech D. (Ghawdex)'!$D$23:$D$43,B19,'Frendo Dimech D. (Ghawdex)'!$M$23:$M$43)</f>
        <v>0</v>
      </c>
      <c r="I19" s="74">
        <f>SUMIF('Galea C. (Ghawdex)'!$D$19:$D$39,B19,'Galea C. (Ghawdex)'!$M$19:$M$39)</f>
        <v>0</v>
      </c>
      <c r="J19" s="74"/>
      <c r="K19" s="74"/>
      <c r="L19" s="74"/>
      <c r="M19" s="74"/>
      <c r="N19" s="74"/>
      <c r="O19" s="74"/>
      <c r="P19" s="75">
        <f t="shared" si="0"/>
        <v>0</v>
      </c>
      <c r="Q19" s="76">
        <f t="shared" si="1"/>
        <v>0</v>
      </c>
      <c r="R19" s="77"/>
      <c r="S19" s="78"/>
    </row>
    <row r="20" spans="2:19" ht="15.75" customHeight="1">
      <c r="B20" s="79" t="s">
        <v>107</v>
      </c>
      <c r="C20" s="80">
        <f>SUMIF('Grech S. (Ghawdex)'!$D$23:$D$43,B20,'Grech S. (Ghawdex)'!$M$23:$M$43)</f>
        <v>0</v>
      </c>
      <c r="D20" s="80">
        <f>SUMIF('Sultana B. (Għawdex)'!$D$23:$D$43,B20,'Sultana B. (Għawdex)'!$M$23:$M$43)</f>
        <v>0</v>
      </c>
      <c r="E20" s="74">
        <f>SUMIF('Vella M. (Ghawdex)'!$D$19:$D$39,B20,'Vella M. (Ghawdex)'!$M$19:$M$39)</f>
        <v>0</v>
      </c>
      <c r="F20" s="80">
        <f>SUMIF('Mifsud J (Ghawdex)'!$D$23:$D$43,B20,'Mifsud J (Ghawdex)'!$M$23:$M$43)</f>
        <v>0</v>
      </c>
      <c r="G20" s="80">
        <f>SUMIF('Camilleri N. (Ghawdex)'!$D$23:$D$43,B20,'Camilleri N. (Ghawdex)'!$M$23:$M$43)</f>
        <v>0</v>
      </c>
      <c r="H20" s="80">
        <f>SUMIF('Frendo Dimech D. (Ghawdex)'!$D$23:$D$43,B20,'Frendo Dimech D. (Ghawdex)'!$M$23:$M$43)</f>
        <v>0</v>
      </c>
      <c r="I20" s="74">
        <f>SUMIF('Galea C. (Ghawdex)'!$D$19:$D$39,B20,'Galea C. (Ghawdex)'!$M$19:$M$39)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0</v>
      </c>
      <c r="S20" s="84">
        <f>R20/$P$31</f>
        <v>0</v>
      </c>
    </row>
    <row r="21" spans="2:19" ht="15.75" customHeight="1">
      <c r="B21" s="67" t="s">
        <v>108</v>
      </c>
      <c r="C21" s="68">
        <f>SUMIF('Grech S. (Ghawdex)'!$D$23:$D$43,B21,'Grech S. (Ghawdex)'!$M$23:$M$43)</f>
        <v>1</v>
      </c>
      <c r="D21" s="68">
        <f>SUMIF('Sultana B. (Għawdex)'!$D$23:$D$43,B21,'Sultana B. (Għawdex)'!$M$23:$M$43)</f>
        <v>0</v>
      </c>
      <c r="E21" s="68">
        <f>SUMIF('Vella M. (Ghawdex)'!$D$19:$D$39,B21,'Vella M. (Ghawdex)'!$M$19:$M$39)</f>
        <v>0</v>
      </c>
      <c r="F21" s="68">
        <f>SUMIF('Mifsud J (Ghawdex)'!$D$23:$D$43,B21,'Mifsud J (Ghawdex)'!$M$23:$M$43)</f>
        <v>0</v>
      </c>
      <c r="G21" s="68">
        <f>SUMIF('Camilleri N. (Ghawdex)'!$D$23:$D$43,B21,'Camilleri N. (Ghawdex)'!$M$23:$M$43)</f>
        <v>0</v>
      </c>
      <c r="H21" s="68">
        <f>SUMIF('Frendo Dimech D. (Ghawdex)'!$D$23:$D$43,B21,'Frendo Dimech D. (Ghawdex)'!$M$23:$M$43)</f>
        <v>0</v>
      </c>
      <c r="I21" s="68">
        <f>SUMIF('Galea C. (Ghawdex)'!$D$19:$D$39,B21,'Galea C. (Ghawdex)'!$M$19:$M$39)</f>
        <v>0</v>
      </c>
      <c r="J21" s="68"/>
      <c r="K21" s="68"/>
      <c r="L21" s="68"/>
      <c r="M21" s="68"/>
      <c r="N21" s="68"/>
      <c r="O21" s="68"/>
      <c r="P21" s="69">
        <f t="shared" si="0"/>
        <v>1</v>
      </c>
      <c r="Q21" s="70">
        <f t="shared" si="1"/>
        <v>2.0408163265306121E-2</v>
      </c>
      <c r="R21" s="71"/>
      <c r="S21" s="72"/>
    </row>
    <row r="22" spans="2:19" ht="15.75" customHeight="1">
      <c r="B22" s="79" t="s">
        <v>109</v>
      </c>
      <c r="C22" s="80">
        <f>SUMIF('Grech S. (Ghawdex)'!$D$23:$D$43,B22,'Grech S. (Ghawdex)'!$M$23:$M$43)</f>
        <v>0</v>
      </c>
      <c r="D22" s="80">
        <f>SUMIF('Sultana B. (Għawdex)'!$D$23:$D$43,B22,'Sultana B. (Għawdex)'!$M$23:$M$43)</f>
        <v>0</v>
      </c>
      <c r="E22" s="80">
        <f>SUMIF('Vella M. (Ghawdex)'!$D$19:$D$39,B22,'Vella M. (Ghawdex)'!$M$19:$M$39)</f>
        <v>0</v>
      </c>
      <c r="F22" s="80">
        <f>SUMIF('Mifsud J (Ghawdex)'!$D$23:$D$43,B22,'Mifsud J (Ghawdex)'!$M$23:$M$43)</f>
        <v>0</v>
      </c>
      <c r="G22" s="80">
        <f>SUMIF('Camilleri N. (Ghawdex)'!$D$23:$D$43,B22,'Camilleri N. (Ghawdex)'!$M$23:$M$43)</f>
        <v>0</v>
      </c>
      <c r="H22" s="80">
        <f>SUMIF('Frendo Dimech D. (Ghawdex)'!$D$23:$D$43,B22,'Frendo Dimech D. (Ghawdex)'!$M$23:$M$43)</f>
        <v>0</v>
      </c>
      <c r="I22" s="80">
        <f>SUMIF('Galea C. (Ghawdex)'!$D$19:$D$39,B22,'Galea C. (Ghawdex)'!$M$19:$M$39)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1</v>
      </c>
      <c r="S22" s="84">
        <f t="shared" ref="S22:S30" si="2">R22/$P$31</f>
        <v>2.0408163265306121E-2</v>
      </c>
    </row>
    <row r="23" spans="2:19" ht="15.75" customHeight="1">
      <c r="B23" s="67" t="s">
        <v>110</v>
      </c>
      <c r="C23" s="68">
        <f>SUMIF('Grech S. (Ghawdex)'!$D$23:$D$43,B23,'Grech S. (Ghawdex)'!$M$23:$M$43)</f>
        <v>39</v>
      </c>
      <c r="D23" s="68">
        <f>SUMIF('Sultana B. (Għawdex)'!$D$23:$D$43,B23,'Sultana B. (Għawdex)'!$M$23:$M$43)</f>
        <v>0</v>
      </c>
      <c r="E23" s="74">
        <f>SUMIF('Vella M. (Ghawdex)'!$D$19:$D$39,B23,'Vella M. (Ghawdex)'!$M$19:$M$39)</f>
        <v>0</v>
      </c>
      <c r="F23" s="68">
        <f>SUMIF('Mifsud J (Ghawdex)'!$D$23:$D$43,B23,'Mifsud J (Ghawdex)'!$M$23:$M$43)</f>
        <v>0</v>
      </c>
      <c r="G23" s="68">
        <f>SUMIF('Camilleri N. (Ghawdex)'!$D$23:$D$43,B23,'Camilleri N. (Ghawdex)'!$M$23:$M$43)</f>
        <v>0</v>
      </c>
      <c r="H23" s="68">
        <f>SUMIF('Frendo Dimech D. (Ghawdex)'!$D$23:$D$43,B23,'Frendo Dimech D. (Ghawdex)'!$M$23:$M$43)</f>
        <v>0</v>
      </c>
      <c r="I23" s="68">
        <f>SUMIF('Galea C. (Ghawdex)'!$D$19:$D$39,B23,'Galea C. (Ghawdex)'!$M$19:$M$39)</f>
        <v>0</v>
      </c>
      <c r="J23" s="68"/>
      <c r="K23" s="68"/>
      <c r="L23" s="68"/>
      <c r="M23" s="68"/>
      <c r="N23" s="68"/>
      <c r="O23" s="68"/>
      <c r="P23" s="69">
        <f t="shared" si="0"/>
        <v>39</v>
      </c>
      <c r="Q23" s="85">
        <f t="shared" si="1"/>
        <v>0.79591836734693877</v>
      </c>
      <c r="R23" s="86">
        <f t="shared" ref="R23:R30" si="3">SUM(P23)</f>
        <v>39</v>
      </c>
      <c r="S23" s="87">
        <f t="shared" si="2"/>
        <v>0.79591836734693877</v>
      </c>
    </row>
    <row r="24" spans="2:19" ht="15.75" customHeight="1">
      <c r="B24" s="67" t="s">
        <v>111</v>
      </c>
      <c r="C24" s="68">
        <f>SUMIF('Grech S. (Ghawdex)'!$D$23:$D$43,B24,'Grech S. (Ghawdex)'!$M$23:$M$43)</f>
        <v>0</v>
      </c>
      <c r="D24" s="68">
        <f>SUMIF('Sultana B. (Għawdex)'!$D$23:$D$43,B24,'Sultana B. (Għawdex)'!$M$23:$M$43)</f>
        <v>0</v>
      </c>
      <c r="E24" s="68">
        <f>SUMIF('Vella M. (Ghawdex)'!$D$19:$D$39,B24,'Vella M. (Ghawdex)'!$M$19:$M$39)</f>
        <v>0</v>
      </c>
      <c r="F24" s="68">
        <f>SUMIF('Mifsud J (Ghawdex)'!$D$23:$D$43,B24,'Mifsud J (Ghawdex)'!$M$23:$M$43)</f>
        <v>0</v>
      </c>
      <c r="G24" s="68">
        <f>SUMIF('Camilleri N. (Ghawdex)'!$D$23:$D$43,B24,'Camilleri N. (Ghawdex)'!$M$23:$M$43)</f>
        <v>0</v>
      </c>
      <c r="H24" s="68">
        <f>SUMIF('Frendo Dimech D. (Ghawdex)'!$D$23:$D$43,B24,'Frendo Dimech D. (Ghawdex)'!$M$23:$M$43)</f>
        <v>0</v>
      </c>
      <c r="I24" s="68">
        <f>SUMIF('Galea C. (Ghawdex)'!$D$19:$D$39,B24,'Galea C. (Ghawdex)'!$M$19:$M$39)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>
      <c r="B25" s="67" t="s">
        <v>112</v>
      </c>
      <c r="C25" s="68">
        <f>SUMIF('Grech S. (Ghawdex)'!$D$23:$D$43,B25,'Grech S. (Ghawdex)'!$M$23:$M$43)</f>
        <v>0</v>
      </c>
      <c r="D25" s="68">
        <f>SUMIF('Sultana B. (Għawdex)'!$D$23:$D$43,B25,'Sultana B. (Għawdex)'!$M$23:$M$43)</f>
        <v>0</v>
      </c>
      <c r="E25" s="68">
        <f>SUMIF('Vella M. (Ghawdex)'!$D$19:$D$39,B25,'Vella M. (Ghawdex)'!$M$19:$M$39)</f>
        <v>0</v>
      </c>
      <c r="F25" s="68">
        <f>SUMIF('Mifsud J (Ghawdex)'!$D$23:$D$43,B25,'Mifsud J (Ghawdex)'!$M$23:$M$43)</f>
        <v>0</v>
      </c>
      <c r="G25" s="68">
        <f>SUMIF('Camilleri N. (Ghawdex)'!$D$23:$D$43,B25,'Camilleri N. (Ghawdex)'!$M$23:$M$43)</f>
        <v>0</v>
      </c>
      <c r="H25" s="68">
        <f>SUMIF('Frendo Dimech D. (Ghawdex)'!$D$23:$D$43,B25,'Frendo Dimech D. (Ghawdex)'!$M$23:$M$43)</f>
        <v>0</v>
      </c>
      <c r="I25" s="68">
        <f>SUMIF('Galea C. (Ghawdex)'!$D$19:$D$39,B25,'Galea C. (Ghawdex)'!$M$19:$M$39)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>
      <c r="B26" s="67" t="s">
        <v>113</v>
      </c>
      <c r="C26" s="68">
        <f>SUMIF('Grech S. (Ghawdex)'!$D$23:$D$43,B26,'Grech S. (Ghawdex)'!$M$23:$M$43)</f>
        <v>0</v>
      </c>
      <c r="D26" s="68">
        <f>SUMIF('Sultana B. (Għawdex)'!$D$23:$D$43,B26,'Sultana B. (Għawdex)'!$M$23:$M$43)</f>
        <v>0</v>
      </c>
      <c r="E26" s="68">
        <f>SUMIF('Vella M. (Ghawdex)'!$D$19:$D$39,B26,'Vella M. (Ghawdex)'!$M$19:$M$39)</f>
        <v>0</v>
      </c>
      <c r="F26" s="68">
        <f>SUMIF('Mifsud J (Ghawdex)'!$D$23:$D$43,B26,'Mifsud J (Ghawdex)'!$M$23:$M$43)</f>
        <v>0</v>
      </c>
      <c r="G26" s="68">
        <f>SUMIF('Camilleri N. (Ghawdex)'!$D$23:$D$43,B26,'Camilleri N. (Ghawdex)'!$M$23:$M$43)</f>
        <v>0</v>
      </c>
      <c r="H26" s="68">
        <f>SUMIF('Frendo Dimech D. (Ghawdex)'!$D$23:$D$43,B26,'Frendo Dimech D. (Ghawdex)'!$M$23:$M$43)</f>
        <v>0</v>
      </c>
      <c r="I26" s="68">
        <f>SUMIF('Galea C. (Ghawdex)'!$D$19:$D$39,B26,'Galea C. (Ghawdex)'!$M$19:$M$39)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>
      <c r="B27" s="97" t="s">
        <v>114</v>
      </c>
      <c r="C27" s="68">
        <f>SUMIF('Grech S. (Ghawdex)'!$D$23:$D$43,B27,'Grech S. (Ghawdex)'!$M$23:$M$43)</f>
        <v>0</v>
      </c>
      <c r="D27" s="68">
        <f>SUMIF('Sultana B. (Għawdex)'!$D$23:$D$43,B27,'Sultana B. (Għawdex)'!$M$23:$M$43)</f>
        <v>0</v>
      </c>
      <c r="E27" s="68">
        <f>SUMIF('Vella M. (Ghawdex)'!$D$19:$D$39,B27,'Vella M. (Ghawdex)'!$M$19:$M$39)</f>
        <v>0</v>
      </c>
      <c r="F27" s="68">
        <f>SUMIF('Mifsud J (Ghawdex)'!$D$23:$D$43,B27,'Mifsud J (Ghawdex)'!$M$23:$M$43)</f>
        <v>0</v>
      </c>
      <c r="G27" s="68">
        <f>SUMIF('Camilleri N. (Ghawdex)'!$D$23:$D$43,B27,'Camilleri N. (Ghawdex)'!$M$23:$M$43)</f>
        <v>0</v>
      </c>
      <c r="H27" s="68">
        <f>SUMIF('Frendo Dimech D. (Ghawdex)'!$D$23:$D$43,B27,'Frendo Dimech D. (Ghawdex)'!$M$23:$M$43)</f>
        <v>0</v>
      </c>
      <c r="I27" s="68">
        <f>SUMIF('Galea C. (Ghawdex)'!$D$19:$D$39,B27,'Galea C. (Ghawdex)'!$M$19:$M$39)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>
      <c r="B28" s="97" t="s">
        <v>115</v>
      </c>
      <c r="C28" s="68">
        <f>SUMIF('Grech S. (Ghawdex)'!$D$23:$D$43,B28,'Grech S. (Ghawdex)'!$M$23:$M$43)</f>
        <v>0</v>
      </c>
      <c r="D28" s="68">
        <f>SUMIF('Sultana B. (Għawdex)'!$D$23:$D$43,B28,'Sultana B. (Għawdex)'!$M$23:$M$43)</f>
        <v>0</v>
      </c>
      <c r="E28" s="68">
        <f>SUMIF('Vella M. (Ghawdex)'!$D$19:$D$39,B28,'Vella M. (Ghawdex)'!$M$19:$M$39)</f>
        <v>0</v>
      </c>
      <c r="F28" s="68">
        <f>SUMIF('Mifsud J (Ghawdex)'!$D$23:$D$43,B28,'Mifsud J (Ghawdex)'!$M$23:$M$43)</f>
        <v>0</v>
      </c>
      <c r="G28" s="68">
        <f>SUMIF('Camilleri N. (Ghawdex)'!$D$23:$D$43,B28,'Camilleri N. (Ghawdex)'!$M$23:$M$43)</f>
        <v>0</v>
      </c>
      <c r="H28" s="68">
        <f>SUMIF('Frendo Dimech D. (Ghawdex)'!$D$23:$D$43,B28,'Frendo Dimech D. (Ghawdex)'!$M$23:$M$43)</f>
        <v>0</v>
      </c>
      <c r="I28" s="68">
        <f>SUMIF('Galea C. (Ghawdex)'!$D$19:$D$39,B28,'Galea C. (Ghawdex)'!$M$19:$M$39)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>
      <c r="B29" s="97" t="s">
        <v>116</v>
      </c>
      <c r="C29" s="68">
        <f>SUMIF('Grech S. (Ghawdex)'!$D$23:$D$43,B29,'Grech S. (Ghawdex)'!$M$23:$M$43)</f>
        <v>0</v>
      </c>
      <c r="D29" s="68">
        <f>SUMIF('Sultana B. (Għawdex)'!$D$23:$D$43,B29,'Sultana B. (Għawdex)'!$M$23:$M$43)</f>
        <v>0</v>
      </c>
      <c r="E29" s="68">
        <f>SUMIF('Vella M. (Ghawdex)'!$D$19:$D$39,B29,'Vella M. (Ghawdex)'!$M$19:$M$39)</f>
        <v>0</v>
      </c>
      <c r="F29" s="68">
        <f>SUMIF('Mifsud J (Ghawdex)'!$D$23:$D$43,B29,'Mifsud J (Ghawdex)'!$M$23:$M$43)</f>
        <v>0</v>
      </c>
      <c r="G29" s="68">
        <f>SUMIF('Camilleri N. (Ghawdex)'!$D$23:$D$43,B29,'Camilleri N. (Ghawdex)'!$M$23:$M$43)</f>
        <v>0</v>
      </c>
      <c r="H29" s="68">
        <f>SUMIF('Frendo Dimech D. (Ghawdex)'!$D$23:$D$43,B29,'Frendo Dimech D. (Ghawdex)'!$M$23:$M$43)</f>
        <v>0</v>
      </c>
      <c r="I29" s="68">
        <f>SUMIF('Galea C. (Ghawdex)'!$D$19:$D$39,B29,'Galea C. (Ghawdex)'!$M$19:$M$39)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>
      <c r="B30" s="98" t="s">
        <v>117</v>
      </c>
      <c r="C30" s="68">
        <f>SUMIF('Grech S. (Ghawdex)'!$D$23:$D$43,B30,'Grech S. (Ghawdex)'!$M$23:$M$43)</f>
        <v>0</v>
      </c>
      <c r="D30" s="68">
        <f>SUMIF('Sultana B. (Għawdex)'!$D$23:$D$43,B30,'Sultana B. (Għawdex)'!$M$23:$M$43)</f>
        <v>0</v>
      </c>
      <c r="E30" s="68">
        <f>SUMIF('Vella M. (Ghawdex)'!$D$19:$D$39,B30,'Vella M. (Ghawdex)'!$M$19:$M$39)</f>
        <v>0</v>
      </c>
      <c r="F30" s="68">
        <f>SUMIF('Mifsud J (Ghawdex)'!$D$23:$D$43,B30,'Mifsud J (Ghawdex)'!$M$23:$M$43)</f>
        <v>0</v>
      </c>
      <c r="G30" s="68">
        <f>SUMIF('Camilleri N. (Ghawdex)'!$D$23:$D$43,B30,'Camilleri N. (Ghawdex)'!$M$23:$M$43)</f>
        <v>0</v>
      </c>
      <c r="H30" s="68">
        <f>SUMIF('Frendo Dimech D. (Ghawdex)'!$D$23:$D$43,B30,'Frendo Dimech D. (Ghawdex)'!$M$23:$M$43)</f>
        <v>0</v>
      </c>
      <c r="I30" s="68">
        <f>SUMIF('Galea C. (Ghawdex)'!$D$19:$D$39,B30,'Galea C. (Ghawdex)'!$M$19:$M$39)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>
      <c r="B31" s="88" t="s">
        <v>93</v>
      </c>
      <c r="C31" s="89">
        <f t="shared" ref="C31:H31" si="4">SUM(C10:C30)</f>
        <v>44</v>
      </c>
      <c r="D31" s="89">
        <f t="shared" si="4"/>
        <v>4</v>
      </c>
      <c r="E31" s="89">
        <f t="shared" si="4"/>
        <v>0</v>
      </c>
      <c r="F31" s="89">
        <f t="shared" si="4"/>
        <v>0</v>
      </c>
      <c r="G31" s="89">
        <f t="shared" si="4"/>
        <v>0</v>
      </c>
      <c r="H31" s="89">
        <f t="shared" si="4"/>
        <v>1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49</v>
      </c>
      <c r="Q31" s="8"/>
      <c r="R31" s="7"/>
      <c r="S31" s="9"/>
    </row>
    <row r="32" spans="2:19" ht="13.5" customHeight="1" thickBot="1">
      <c r="C32" s="99">
        <f>C31/P31</f>
        <v>0.89795918367346939</v>
      </c>
      <c r="D32" s="100">
        <f>D31/P31</f>
        <v>8.1632653061224483E-2</v>
      </c>
      <c r="E32" s="100">
        <f>E31/P31</f>
        <v>0</v>
      </c>
      <c r="F32" s="100">
        <f>F31/P31</f>
        <v>0</v>
      </c>
      <c r="G32" s="100">
        <f>G31/P31</f>
        <v>0</v>
      </c>
      <c r="H32" s="100">
        <f>H31/P31</f>
        <v>2.0408163265306121E-2</v>
      </c>
      <c r="I32" s="100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 xr3:uid="{51F8DEE0-4D01-5F28-A812-FC0BD7CAC4A5}">
      <selection activeCell="B9" sqref="B9:H9"/>
    </sheetView>
  </sheetViews>
  <sheetFormatPr defaultRowHeight="12.75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>
      <c r="A3" s="146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2.95" customHeight="1">
      <c r="A4" s="147" t="s">
        <v>119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s="42" customFormat="1" ht="15" customHeight="1">
      <c r="A5" s="148" t="s">
        <v>120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15" customHeight="1">
      <c r="A6" s="149" t="str">
        <f>CONCATENATE(Kriminal!G6, " ", Kriminal!H6)</f>
        <v>Statistika għal Gunju 2022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5" t="s">
        <v>10</v>
      </c>
    </row>
    <row r="8" spans="1:20" ht="12.95" customHeight="1">
      <c r="P8" s="2"/>
    </row>
    <row r="9" spans="1:20" ht="96" customHeight="1">
      <c r="B9" s="137" t="s">
        <v>86</v>
      </c>
      <c r="C9" s="121" t="s">
        <v>87</v>
      </c>
      <c r="D9" s="121" t="s">
        <v>88</v>
      </c>
      <c r="E9" s="62" t="s">
        <v>89</v>
      </c>
      <c r="F9" s="62" t="s">
        <v>90</v>
      </c>
      <c r="G9" s="121" t="s">
        <v>91</v>
      </c>
      <c r="H9" s="121" t="s">
        <v>92</v>
      </c>
      <c r="I9" s="62"/>
      <c r="J9" s="62"/>
      <c r="K9" s="62"/>
      <c r="L9" s="62"/>
      <c r="M9" s="62"/>
      <c r="N9" s="62"/>
      <c r="O9" s="63" t="s">
        <v>93</v>
      </c>
      <c r="P9" s="64" t="s">
        <v>94</v>
      </c>
      <c r="Q9" s="65" t="s">
        <v>95</v>
      </c>
      <c r="R9" s="66" t="s">
        <v>96</v>
      </c>
    </row>
    <row r="10" spans="1:20" ht="15.75" customHeight="1">
      <c r="A10" s="67" t="s">
        <v>97</v>
      </c>
      <c r="B10" s="68">
        <f>SUMIF('Grech S. (Ghawdex)'!$D$23:$D$43,A10,'Grech S. (Ghawdex)'!$S$23:$S$43)</f>
        <v>14</v>
      </c>
      <c r="C10" s="68">
        <f>SUMIF('Sultana B. (Għawdex)'!$D$23:$D$43,A10,'Sultana B. (Għawdex)'!$S$23:$S$43)</f>
        <v>0</v>
      </c>
      <c r="D10" s="68">
        <f>SUMIF('Mifsud J (Ghawdex)'!$D$23:$D$43,A10,'Mifsud J (Ghawdex)'!$S$23:$S$43)</f>
        <v>0</v>
      </c>
      <c r="E10" s="68">
        <f>SUMIF('Camilleri N. (Ghawdex)'!$D$23:$D$43,A10,'Camilleri N. (Ghawdex)'!$S$23:$S$43)</f>
        <v>0</v>
      </c>
      <c r="F10" s="68">
        <f>SUMIF('Vella M. (Ghawdex)'!$D$19:$D$39,A10,'Vella M. (Ghawdex)'!$S$19:$S$39)</f>
        <v>0</v>
      </c>
      <c r="G10" s="68">
        <f>SUMIF('Frendo Dimech D. (Ghawdex)'!$D$23:$D$43,A10,'Frendo Dimech D. (Ghawdex)'!$S$23:$S$43)</f>
        <v>3</v>
      </c>
      <c r="H10" s="68">
        <f>SUMIF('Galea C. (Ghawdex)'!$D$19:$D$39,A10,'Galea C. (Ghawdex)'!$S$19:$S$39)</f>
        <v>2</v>
      </c>
      <c r="I10" s="68"/>
      <c r="J10" s="68"/>
      <c r="K10" s="68"/>
      <c r="L10" s="68"/>
      <c r="M10" s="68"/>
      <c r="N10" s="68"/>
      <c r="O10" s="69">
        <f t="shared" ref="O10:O30" si="0">SUM(B10:N10)</f>
        <v>19</v>
      </c>
      <c r="P10" s="70">
        <f t="shared" ref="P10:P25" si="1">O10/$O$31</f>
        <v>3.4608378870673952E-2</v>
      </c>
      <c r="Q10" s="71"/>
      <c r="R10" s="72"/>
    </row>
    <row r="11" spans="1:20" ht="15.75" customHeight="1">
      <c r="A11" s="73" t="s">
        <v>98</v>
      </c>
      <c r="B11" s="74">
        <f>SUMIF('Grech S. (Ghawdex)'!$D$23:$D$43,A11,'Grech S. (Ghawdex)'!$S$23:$S$43)</f>
        <v>47</v>
      </c>
      <c r="C11" s="74">
        <f>SUMIF('Sultana B. (Għawdex)'!$D$23:$D$43,A11,'Sultana B. (Għawdex)'!$S$23:$S$43)</f>
        <v>11</v>
      </c>
      <c r="D11" s="74">
        <f>SUMIF('Mifsud J (Ghawdex)'!$D$23:$D$43,A11,'Mifsud J (Ghawdex)'!$S$23:$S$43)</f>
        <v>0</v>
      </c>
      <c r="E11" s="74">
        <f>SUMIF('Camilleri N. (Ghawdex)'!$D$23:$D$43,A11,'Camilleri N. (Ghawdex)'!$S$23:$S$43)</f>
        <v>1</v>
      </c>
      <c r="F11" s="74">
        <f>SUMIF('Vella M. (Ghawdex)'!$D$19:$D$39,A11,'Vella M. (Ghawdex)'!$S$19:$S$39)</f>
        <v>13</v>
      </c>
      <c r="G11" s="74">
        <f>SUMIF('Frendo Dimech D. (Ghawdex)'!$D$23:$D$43,A11,'Frendo Dimech D. (Ghawdex)'!$S$23:$S$43)</f>
        <v>9</v>
      </c>
      <c r="H11" s="74">
        <f>SUMIF('Galea C. (Ghawdex)'!$D$19:$D$39,A11,'Galea C. (Ghawdex)'!$S$19:$S$39)</f>
        <v>0</v>
      </c>
      <c r="I11" s="74"/>
      <c r="J11" s="74"/>
      <c r="K11" s="74"/>
      <c r="L11" s="74"/>
      <c r="M11" s="74"/>
      <c r="N11" s="74"/>
      <c r="O11" s="75">
        <f t="shared" si="0"/>
        <v>81</v>
      </c>
      <c r="P11" s="76">
        <f t="shared" si="1"/>
        <v>0.14754098360655737</v>
      </c>
      <c r="Q11" s="77"/>
      <c r="R11" s="78"/>
    </row>
    <row r="12" spans="1:20" ht="15.75" customHeight="1">
      <c r="A12" s="79" t="s">
        <v>99</v>
      </c>
      <c r="B12" s="80">
        <f>SUMIF('Grech S. (Ghawdex)'!$D$23:$D$43,A12,'Grech S. (Ghawdex)'!$S$23:$S$43)</f>
        <v>17</v>
      </c>
      <c r="C12" s="80">
        <f>SUMIF('Sultana B. (Għawdex)'!$D$23:$D$43,A12,'Sultana B. (Għawdex)'!$S$23:$S$43)</f>
        <v>69</v>
      </c>
      <c r="D12" s="80">
        <f>SUMIF('Mifsud J (Ghawdex)'!$D$23:$D$43,A12,'Mifsud J (Ghawdex)'!$S$23:$S$43)</f>
        <v>0</v>
      </c>
      <c r="E12" s="80">
        <f>SUMIF('Camilleri N. (Ghawdex)'!$D$23:$D$43,A12,'Camilleri N. (Ghawdex)'!$S$23:$S$43)</f>
        <v>0</v>
      </c>
      <c r="F12" s="74">
        <f>SUMIF('Vella M. (Ghawdex)'!$D$19:$D$39,A12,'Vella M. (Ghawdex)'!$S$19:$S$39)</f>
        <v>144</v>
      </c>
      <c r="G12" s="80">
        <f>SUMIF('Frendo Dimech D. (Ghawdex)'!$D$23:$D$43,A12,'Frendo Dimech D. (Ghawdex)'!$S$23:$S$43)</f>
        <v>0</v>
      </c>
      <c r="H12" s="80">
        <f>SUMIF('Galea C. (Ghawdex)'!$D$19:$D$39,A12,'Galea C. (Ghawdex)'!$S$19:$S$39)</f>
        <v>0</v>
      </c>
      <c r="I12" s="80"/>
      <c r="J12" s="80"/>
      <c r="K12" s="80"/>
      <c r="L12" s="80"/>
      <c r="M12" s="80"/>
      <c r="N12" s="80"/>
      <c r="O12" s="81">
        <f t="shared" si="0"/>
        <v>230</v>
      </c>
      <c r="P12" s="82">
        <f t="shared" si="1"/>
        <v>0.41894353369763204</v>
      </c>
      <c r="Q12" s="83">
        <f>SUM(O10:O12)</f>
        <v>330</v>
      </c>
      <c r="R12" s="84">
        <f>Q12/$O$31</f>
        <v>0.60109289617486339</v>
      </c>
    </row>
    <row r="13" spans="1:20" ht="15.75" customHeight="1">
      <c r="A13" s="67" t="s">
        <v>100</v>
      </c>
      <c r="B13" s="68">
        <f>SUMIF('Grech S. (Ghawdex)'!$D$23:$D$43,A13,'Grech S. (Ghawdex)'!$S$23:$S$43)</f>
        <v>0</v>
      </c>
      <c r="C13" s="68">
        <f>SUMIF('Sultana B. (Għawdex)'!$D$23:$D$43,A13,'Sultana B. (Għawdex)'!$S$23:$S$43)</f>
        <v>0</v>
      </c>
      <c r="D13" s="68">
        <f>SUMIF('Mifsud J (Ghawdex)'!$D$23:$D$43,A13,'Mifsud J (Ghawdex)'!$S$23:$S$43)</f>
        <v>0</v>
      </c>
      <c r="E13" s="68">
        <f>SUMIF('Camilleri N. (Ghawdex)'!$D$23:$D$43,A13,'Camilleri N. (Ghawdex)'!$S$23:$S$43)</f>
        <v>0</v>
      </c>
      <c r="F13" s="68">
        <f>SUMIF('Vella M. (Ghawdex)'!$D$19:$D$39,A13,'Vella M. (Ghawdex)'!$S$19:$S$39)</f>
        <v>0</v>
      </c>
      <c r="G13" s="68">
        <f>SUMIF('Frendo Dimech D. (Ghawdex)'!$D$23:$D$43,A13,'Frendo Dimech D. (Ghawdex)'!$S$23:$S$43)</f>
        <v>0</v>
      </c>
      <c r="H13" s="68">
        <f>SUMIF('Galea C. (Ghawdex)'!$D$19:$D$39,A13,'Galea C. (Ghawdex)'!$S$19:$S$39)</f>
        <v>0</v>
      </c>
      <c r="I13" s="68"/>
      <c r="J13" s="68"/>
      <c r="K13" s="68"/>
      <c r="L13" s="68"/>
      <c r="M13" s="68"/>
      <c r="N13" s="68"/>
      <c r="O13" s="69">
        <f t="shared" si="0"/>
        <v>0</v>
      </c>
      <c r="P13" s="70">
        <f t="shared" si="1"/>
        <v>0</v>
      </c>
      <c r="Q13" s="71"/>
      <c r="R13" s="72"/>
    </row>
    <row r="14" spans="1:20" ht="15.75" customHeight="1">
      <c r="A14" s="73" t="s">
        <v>101</v>
      </c>
      <c r="B14" s="74">
        <f>SUMIF('Grech S. (Ghawdex)'!$D$23:$D$43,A14,'Grech S. (Ghawdex)'!$S$23:$S$43)</f>
        <v>0</v>
      </c>
      <c r="C14" s="74">
        <f>SUMIF('Sultana B. (Għawdex)'!$D$23:$D$43,A14,'Sultana B. (Għawdex)'!$S$23:$S$43)</f>
        <v>0</v>
      </c>
      <c r="D14" s="74">
        <f>SUMIF('Mifsud J (Ghawdex)'!$D$23:$D$43,A14,'Mifsud J (Ghawdex)'!$S$23:$S$43)</f>
        <v>0</v>
      </c>
      <c r="E14" s="74">
        <f>SUMIF('Camilleri N. (Ghawdex)'!$D$23:$D$43,A14,'Camilleri N. (Ghawdex)'!$S$23:$S$43)</f>
        <v>0</v>
      </c>
      <c r="F14" s="74">
        <f>SUMIF('Vella M. (Ghawdex)'!$D$19:$D$39,A14,'Vella M. (Ghawdex)'!$S$19:$S$39)</f>
        <v>0</v>
      </c>
      <c r="G14" s="74">
        <f>SUMIF('Frendo Dimech D. (Ghawdex)'!$D$23:$D$43,A14,'Frendo Dimech D. (Ghawdex)'!$S$23:$S$43)</f>
        <v>0</v>
      </c>
      <c r="H14" s="74">
        <f>SUMIF('Galea C. (Ghawdex)'!$D$19:$D$39,A14,'Galea C. (Ghawdex)'!$S$19:$S$39)</f>
        <v>0</v>
      </c>
      <c r="I14" s="74"/>
      <c r="J14" s="74"/>
      <c r="K14" s="74"/>
      <c r="L14" s="74"/>
      <c r="M14" s="74"/>
      <c r="N14" s="74"/>
      <c r="O14" s="75">
        <f t="shared" si="0"/>
        <v>0</v>
      </c>
      <c r="P14" s="76">
        <f t="shared" si="1"/>
        <v>0</v>
      </c>
      <c r="Q14" s="77"/>
      <c r="R14" s="78"/>
    </row>
    <row r="15" spans="1:20" ht="15.75" customHeight="1">
      <c r="A15" s="79" t="s">
        <v>102</v>
      </c>
      <c r="B15" s="80">
        <f>SUMIF('Grech S. (Ghawdex)'!$D$23:$D$43,A15,'Grech S. (Ghawdex)'!$S$23:$S$43)</f>
        <v>18</v>
      </c>
      <c r="C15" s="80">
        <f>SUMIF('Sultana B. (Għawdex)'!$D$23:$D$43,A15,'Sultana B. (Għawdex)'!$S$23:$S$43)</f>
        <v>0</v>
      </c>
      <c r="D15" s="80">
        <f>SUMIF('Mifsud J (Ghawdex)'!$D$23:$D$43,A15,'Mifsud J (Ghawdex)'!$S$23:$S$43)</f>
        <v>0</v>
      </c>
      <c r="E15" s="80">
        <f>SUMIF('Camilleri N. (Ghawdex)'!$D$23:$D$43,A15,'Camilleri N. (Ghawdex)'!$S$23:$S$43)</f>
        <v>0</v>
      </c>
      <c r="F15" s="74">
        <f>SUMIF('Vella M. (Ghawdex)'!$D$19:$D$39,A15,'Vella M. (Ghawdex)'!$S$19:$S$39)</f>
        <v>0</v>
      </c>
      <c r="G15" s="80">
        <f>SUMIF('Frendo Dimech D. (Ghawdex)'!$D$23:$D$43,A15,'Frendo Dimech D. (Ghawdex)'!$S$23:$S$43)</f>
        <v>0</v>
      </c>
      <c r="H15" s="80">
        <f>SUMIF('Galea C. (Ghawdex)'!$D$19:$D$39,A15,'Galea C. (Ghawdex)'!$S$19:$S$39)</f>
        <v>0</v>
      </c>
      <c r="I15" s="80"/>
      <c r="J15" s="80"/>
      <c r="K15" s="80"/>
      <c r="L15" s="80"/>
      <c r="M15" s="80"/>
      <c r="N15" s="80"/>
      <c r="O15" s="81">
        <f t="shared" si="0"/>
        <v>18</v>
      </c>
      <c r="P15" s="82">
        <f t="shared" si="1"/>
        <v>3.2786885245901641E-2</v>
      </c>
      <c r="Q15" s="83">
        <f>SUM(O13:O15)</f>
        <v>18</v>
      </c>
      <c r="R15" s="84">
        <f>Q15/$O$31</f>
        <v>3.2786885245901641E-2</v>
      </c>
    </row>
    <row r="16" spans="1:20" ht="15.75" customHeight="1">
      <c r="A16" s="67" t="s">
        <v>103</v>
      </c>
      <c r="B16" s="68">
        <f>SUMIF('Grech S. (Ghawdex)'!$D$23:$D$43,A16,'Grech S. (Ghawdex)'!$S$23:$S$43)</f>
        <v>0</v>
      </c>
      <c r="C16" s="68">
        <f>SUMIF('Sultana B. (Għawdex)'!$D$23:$D$43,A16,'Sultana B. (Għawdex)'!$S$23:$S$43)</f>
        <v>0</v>
      </c>
      <c r="D16" s="68">
        <f>SUMIF('Mifsud J (Ghawdex)'!$D$23:$D$43,A16,'Mifsud J (Ghawdex)'!$S$23:$S$43)</f>
        <v>0</v>
      </c>
      <c r="E16" s="68">
        <f>SUMIF('Camilleri N. (Ghawdex)'!$D$23:$D$43,A16,'Camilleri N. (Ghawdex)'!$S$23:$S$43)</f>
        <v>0</v>
      </c>
      <c r="F16" s="68">
        <f>SUMIF('Vella M. (Ghawdex)'!$D$19:$D$39,A16,'Vella M. (Ghawdex)'!$S$19:$S$39)</f>
        <v>0</v>
      </c>
      <c r="G16" s="68">
        <f>SUMIF('Frendo Dimech D. (Ghawdex)'!$D$23:$D$43,A16,'Frendo Dimech D. (Ghawdex)'!$S$23:$S$43)</f>
        <v>0</v>
      </c>
      <c r="H16" s="68">
        <f>SUMIF('Galea C. (Ghawdex)'!$D$19:$D$39,A16,'Galea C. (Ghawdex)'!$S$19:$S$39)</f>
        <v>0</v>
      </c>
      <c r="I16" s="68"/>
      <c r="J16" s="68"/>
      <c r="K16" s="68"/>
      <c r="L16" s="68"/>
      <c r="M16" s="68"/>
      <c r="N16" s="68"/>
      <c r="O16" s="69">
        <f t="shared" si="0"/>
        <v>0</v>
      </c>
      <c r="P16" s="70">
        <f t="shared" si="1"/>
        <v>0</v>
      </c>
      <c r="Q16" s="71"/>
      <c r="R16" s="72"/>
    </row>
    <row r="17" spans="1:18" ht="15.75" customHeight="1">
      <c r="A17" s="73" t="s">
        <v>104</v>
      </c>
      <c r="B17" s="74">
        <f>SUMIF('Grech S. (Ghawdex)'!$D$23:$D$43,A17,'Grech S. (Ghawdex)'!$S$23:$S$43)</f>
        <v>2</v>
      </c>
      <c r="C17" s="74">
        <f>SUMIF('Sultana B. (Għawdex)'!$D$23:$D$43,A17,'Sultana B. (Għawdex)'!$S$23:$S$43)</f>
        <v>0</v>
      </c>
      <c r="D17" s="74">
        <f>SUMIF('Mifsud J (Ghawdex)'!$D$23:$D$43,A17,'Mifsud J (Ghawdex)'!$S$23:$S$43)</f>
        <v>0</v>
      </c>
      <c r="E17" s="74">
        <f>SUMIF('Camilleri N. (Ghawdex)'!$D$23:$D$43,A17,'Camilleri N. (Ghawdex)'!$S$23:$S$43)</f>
        <v>0</v>
      </c>
      <c r="F17" s="74">
        <f>SUMIF('Vella M. (Ghawdex)'!$D$19:$D$39,A17,'Vella M. (Ghawdex)'!$S$19:$S$39)</f>
        <v>0</v>
      </c>
      <c r="G17" s="74">
        <f>SUMIF('Frendo Dimech D. (Ghawdex)'!$D$23:$D$43,A17,'Frendo Dimech D. (Ghawdex)'!$S$23:$S$43)</f>
        <v>0</v>
      </c>
      <c r="H17" s="74">
        <f>SUMIF('Galea C. (Ghawdex)'!$D$19:$D$39,A17,'Galea C. (Ghawdex)'!$S$19:$S$39)</f>
        <v>0</v>
      </c>
      <c r="I17" s="74"/>
      <c r="J17" s="74"/>
      <c r="K17" s="74"/>
      <c r="L17" s="74"/>
      <c r="M17" s="74"/>
      <c r="N17" s="74"/>
      <c r="O17" s="75">
        <f t="shared" si="0"/>
        <v>2</v>
      </c>
      <c r="P17" s="76">
        <f t="shared" si="1"/>
        <v>3.6429872495446266E-3</v>
      </c>
      <c r="Q17" s="77"/>
      <c r="R17" s="78"/>
    </row>
    <row r="18" spans="1:18" ht="15.75" customHeight="1">
      <c r="A18" s="73" t="s">
        <v>105</v>
      </c>
      <c r="B18" s="74">
        <f>SUMIF('Grech S. (Ghawdex)'!$D$23:$D$43,A18,'Grech S. (Ghawdex)'!$S$23:$S$43)</f>
        <v>0</v>
      </c>
      <c r="C18" s="74">
        <f>SUMIF('Sultana B. (Għawdex)'!$D$23:$D$43,A18,'Sultana B. (Għawdex)'!$S$23:$S$43)</f>
        <v>0</v>
      </c>
      <c r="D18" s="74">
        <f>SUMIF('Mifsud J (Ghawdex)'!$D$23:$D$43,A18,'Mifsud J (Ghawdex)'!$S$23:$S$43)</f>
        <v>0</v>
      </c>
      <c r="E18" s="74">
        <f>SUMIF('Camilleri N. (Ghawdex)'!$D$23:$D$43,A18,'Camilleri N. (Ghawdex)'!$S$23:$S$43)</f>
        <v>0</v>
      </c>
      <c r="F18" s="74">
        <f>SUMIF('Vella M. (Ghawdex)'!$D$19:$D$39,A18,'Vella M. (Ghawdex)'!$S$19:$S$39)</f>
        <v>0</v>
      </c>
      <c r="G18" s="74">
        <f>SUMIF('Frendo Dimech D. (Ghawdex)'!$D$23:$D$43,A18,'Frendo Dimech D. (Ghawdex)'!$S$23:$S$43)</f>
        <v>0</v>
      </c>
      <c r="H18" s="74">
        <f>SUMIF('Galea C. (Ghawdex)'!$D$19:$D$39,A18,'Galea C. (Ghawdex)'!$S$19:$S$39)</f>
        <v>0</v>
      </c>
      <c r="I18" s="74"/>
      <c r="J18" s="74"/>
      <c r="K18" s="74"/>
      <c r="L18" s="74"/>
      <c r="M18" s="74"/>
      <c r="N18" s="74"/>
      <c r="O18" s="75">
        <f t="shared" si="0"/>
        <v>0</v>
      </c>
      <c r="P18" s="76">
        <f t="shared" si="1"/>
        <v>0</v>
      </c>
      <c r="Q18" s="77"/>
      <c r="R18" s="78"/>
    </row>
    <row r="19" spans="1:18" ht="15.75" customHeight="1">
      <c r="A19" s="73" t="s">
        <v>106</v>
      </c>
      <c r="B19" s="74">
        <f>SUMIF('Grech S. (Ghawdex)'!$D$23:$D$43,A19,'Grech S. (Ghawdex)'!$S$23:$S$43)</f>
        <v>14</v>
      </c>
      <c r="C19" s="74">
        <f>SUMIF('Sultana B. (Għawdex)'!$D$23:$D$43,A19,'Sultana B. (Għawdex)'!$S$23:$S$43)</f>
        <v>0</v>
      </c>
      <c r="D19" s="74">
        <f>SUMIF('Mifsud J (Ghawdex)'!$D$23:$D$43,A19,'Mifsud J (Ghawdex)'!$S$23:$S$43)</f>
        <v>0</v>
      </c>
      <c r="E19" s="74">
        <f>SUMIF('Camilleri N. (Ghawdex)'!$D$23:$D$43,A19,'Camilleri N. (Ghawdex)'!$S$23:$S$43)</f>
        <v>0</v>
      </c>
      <c r="F19" s="74">
        <f>SUMIF('Vella M. (Ghawdex)'!$D$19:$D$39,A19,'Vella M. (Ghawdex)'!$S$19:$S$39)</f>
        <v>0</v>
      </c>
      <c r="G19" s="74">
        <f>SUMIF('Frendo Dimech D. (Ghawdex)'!$D$23:$D$43,A19,'Frendo Dimech D. (Ghawdex)'!$S$23:$S$43)</f>
        <v>0</v>
      </c>
      <c r="H19" s="74">
        <f>SUMIF('Galea C. (Ghawdex)'!$D$19:$D$39,A19,'Galea C. (Ghawdex)'!$S$19:$S$39)</f>
        <v>0</v>
      </c>
      <c r="I19" s="74"/>
      <c r="J19" s="74"/>
      <c r="K19" s="74"/>
      <c r="L19" s="74"/>
      <c r="M19" s="74"/>
      <c r="N19" s="74"/>
      <c r="O19" s="75">
        <f t="shared" si="0"/>
        <v>14</v>
      </c>
      <c r="P19" s="76">
        <f t="shared" si="1"/>
        <v>2.5500910746812388E-2</v>
      </c>
      <c r="Q19" s="77"/>
      <c r="R19" s="78"/>
    </row>
    <row r="20" spans="1:18" ht="15.75" customHeight="1">
      <c r="A20" s="79" t="s">
        <v>107</v>
      </c>
      <c r="B20" s="80">
        <f>SUMIF('Grech S. (Ghawdex)'!$D$23:$D$43,A20,'Grech S. (Ghawdex)'!$S$23:$S$43)</f>
        <v>0</v>
      </c>
      <c r="C20" s="80">
        <f>SUMIF('Sultana B. (Għawdex)'!$D$23:$D$43,A20,'Sultana B. (Għawdex)'!$S$23:$S$43)</f>
        <v>0</v>
      </c>
      <c r="D20" s="80">
        <f>SUMIF('Mifsud J (Ghawdex)'!$D$23:$D$43,A20,'Mifsud J (Ghawdex)'!$S$23:$S$43)</f>
        <v>0</v>
      </c>
      <c r="E20" s="80">
        <f>SUMIF('Camilleri N. (Ghawdex)'!$D$23:$D$43,A20,'Camilleri N. (Ghawdex)'!$S$23:$S$43)</f>
        <v>0</v>
      </c>
      <c r="F20" s="74">
        <f>SUMIF('Vella M. (Ghawdex)'!$D$19:$D$39,A20,'Vella M. (Ghawdex)'!$S$19:$S$39)</f>
        <v>0</v>
      </c>
      <c r="G20" s="80">
        <f>SUMIF('Frendo Dimech D. (Ghawdex)'!$D$23:$D$43,A20,'Frendo Dimech D. (Ghawdex)'!$S$23:$S$43)</f>
        <v>0</v>
      </c>
      <c r="H20" s="74">
        <f>SUMIF('Galea C. (Ghawdex)'!$D$19:$D$39,A20,'Galea C. (Ghawdex)'!$S$19:$S$39)</f>
        <v>0</v>
      </c>
      <c r="I20" s="80"/>
      <c r="J20" s="80"/>
      <c r="K20" s="80"/>
      <c r="L20" s="80"/>
      <c r="M20" s="80"/>
      <c r="N20" s="80"/>
      <c r="O20" s="81">
        <f t="shared" si="0"/>
        <v>0</v>
      </c>
      <c r="P20" s="82">
        <f t="shared" si="1"/>
        <v>0</v>
      </c>
      <c r="Q20" s="83">
        <f>SUM(O16:O20)</f>
        <v>16</v>
      </c>
      <c r="R20" s="84">
        <f>Q20/$O$31</f>
        <v>2.9143897996357013E-2</v>
      </c>
    </row>
    <row r="21" spans="1:18" ht="15.75" customHeight="1">
      <c r="A21" s="67" t="s">
        <v>108</v>
      </c>
      <c r="B21" s="68">
        <f>SUMIF('Grech S. (Ghawdex)'!$D$23:$D$43,A21,'Grech S. (Ghawdex)'!$S$23:$S$43)</f>
        <v>44</v>
      </c>
      <c r="C21" s="68">
        <f>SUMIF('Sultana B. (Għawdex)'!$D$23:$D$43,A21,'Sultana B. (Għawdex)'!$S$23:$S$43)</f>
        <v>0</v>
      </c>
      <c r="D21" s="68">
        <f>SUMIF('Mifsud J (Ghawdex)'!$D$23:$D$43,A21,'Mifsud J (Ghawdex)'!$S$23:$S$43)</f>
        <v>0</v>
      </c>
      <c r="E21" s="68">
        <f>SUMIF('Camilleri N. (Ghawdex)'!$D$23:$D$43,A21,'Camilleri N. (Ghawdex)'!$S$23:$S$43)</f>
        <v>0</v>
      </c>
      <c r="F21" s="68">
        <f>SUMIF('Vella M. (Ghawdex)'!$D$19:$D$39,A21,'Vella M. (Ghawdex)'!$S$19:$S$39)</f>
        <v>0</v>
      </c>
      <c r="G21" s="68">
        <f>SUMIF('Frendo Dimech D. (Ghawdex)'!$D$23:$D$43,A21,'Frendo Dimech D. (Ghawdex)'!$S$23:$S$43)</f>
        <v>0</v>
      </c>
      <c r="H21" s="68">
        <f>SUMIF('Galea C. (Ghawdex)'!$D$19:$D$39,A21,'Galea C. (Ghawdex)'!$S$19:$S$39)</f>
        <v>0</v>
      </c>
      <c r="I21" s="68"/>
      <c r="J21" s="68"/>
      <c r="K21" s="68"/>
      <c r="L21" s="68"/>
      <c r="M21" s="68"/>
      <c r="N21" s="68"/>
      <c r="O21" s="69">
        <f t="shared" si="0"/>
        <v>44</v>
      </c>
      <c r="P21" s="70">
        <f t="shared" si="1"/>
        <v>8.0145719489981782E-2</v>
      </c>
      <c r="Q21" s="71"/>
      <c r="R21" s="72"/>
    </row>
    <row r="22" spans="1:18" ht="15.75" customHeight="1">
      <c r="A22" s="79" t="s">
        <v>109</v>
      </c>
      <c r="B22" s="80">
        <f>SUMIF('Grech S. (Ghawdex)'!$D$23:$D$43,A22,'Grech S. (Ghawdex)'!$S$23:$S$43)</f>
        <v>0</v>
      </c>
      <c r="C22" s="80">
        <f>SUMIF('Sultana B. (Għawdex)'!$D$23:$D$43,A22,'Sultana B. (Għawdex)'!$S$23:$S$43)</f>
        <v>0</v>
      </c>
      <c r="D22" s="80">
        <f>SUMIF('Mifsud J (Ghawdex)'!$D$23:$D$43,A22,'Mifsud J (Ghawdex)'!$S$23:$S$43)</f>
        <v>0</v>
      </c>
      <c r="E22" s="80">
        <f>SUMIF('Camilleri N. (Ghawdex)'!$D$23:$D$43,A22,'Camilleri N. (Ghawdex)'!$S$23:$S$43)</f>
        <v>0</v>
      </c>
      <c r="F22" s="80">
        <f>SUMIF('Vella M. (Ghawdex)'!$D$19:$D$39,A22,'Vella M. (Ghawdex)'!$S$19:$S$39)</f>
        <v>0</v>
      </c>
      <c r="G22" s="80">
        <f>SUMIF('Frendo Dimech D. (Ghawdex)'!$D$23:$D$43,A22,'Frendo Dimech D. (Ghawdex)'!$S$23:$S$43)</f>
        <v>0</v>
      </c>
      <c r="H22" s="74">
        <f>SUMIF('Galea C. (Ghawdex)'!$D$19:$D$39,A22,'Galea C. (Ghawdex)'!$S$19:$S$39)</f>
        <v>0</v>
      </c>
      <c r="I22" s="80"/>
      <c r="J22" s="80"/>
      <c r="K22" s="80"/>
      <c r="L22" s="80"/>
      <c r="M22" s="80"/>
      <c r="N22" s="80"/>
      <c r="O22" s="81">
        <f t="shared" si="0"/>
        <v>0</v>
      </c>
      <c r="P22" s="82">
        <f t="shared" si="1"/>
        <v>0</v>
      </c>
      <c r="Q22" s="83">
        <f>SUM(O21:O22)</f>
        <v>44</v>
      </c>
      <c r="R22" s="84">
        <f t="shared" ref="R22:R30" si="2">Q22/$O$31</f>
        <v>8.0145719489981782E-2</v>
      </c>
    </row>
    <row r="23" spans="1:18" ht="15.75" customHeight="1">
      <c r="A23" s="67" t="s">
        <v>110</v>
      </c>
      <c r="B23" s="68">
        <f>SUMIF('Grech S. (Ghawdex)'!$D$23:$D$43,A23,'Grech S. (Ghawdex)'!$S$23:$S$43)</f>
        <v>137</v>
      </c>
      <c r="C23" s="68">
        <f>SUMIF('Sultana B. (Għawdex)'!$D$23:$D$43,A23,'Sultana B. (Għawdex)'!$S$23:$S$43)</f>
        <v>0</v>
      </c>
      <c r="D23" s="68">
        <f>SUMIF('Mifsud J (Ghawdex)'!$D$23:$D$43,A23,'Mifsud J (Ghawdex)'!$S$23:$S$43)</f>
        <v>0</v>
      </c>
      <c r="E23" s="68">
        <f>SUMIF('Camilleri N. (Ghawdex)'!$D$23:$D$43,A23,'Camilleri N. (Ghawdex)'!$S$23:$S$43)</f>
        <v>0</v>
      </c>
      <c r="F23" s="74">
        <f>SUMIF('Vella M. (Ghawdex)'!$D$19:$D$39,A23,'Vella M. (Ghawdex)'!$S$19:$S$39)</f>
        <v>0</v>
      </c>
      <c r="G23" s="68">
        <f>SUMIF('Frendo Dimech D. (Ghawdex)'!$D$23:$D$43,A23,'Frendo Dimech D. (Ghawdex)'!$S$23:$S$43)</f>
        <v>3</v>
      </c>
      <c r="H23" s="68">
        <f>SUMIF('Galea C. (Ghawdex)'!$D$19:$D$39,A23,'Galea C. (Ghawdex)'!$S$19:$S$39)</f>
        <v>0</v>
      </c>
      <c r="I23" s="68"/>
      <c r="J23" s="68"/>
      <c r="K23" s="68"/>
      <c r="L23" s="68"/>
      <c r="M23" s="68"/>
      <c r="N23" s="68"/>
      <c r="O23" s="69">
        <f t="shared" si="0"/>
        <v>140</v>
      </c>
      <c r="P23" s="85">
        <f t="shared" si="1"/>
        <v>0.25500910746812389</v>
      </c>
      <c r="Q23" s="86">
        <f t="shared" ref="Q23:Q30" si="3">SUM(O23)</f>
        <v>140</v>
      </c>
      <c r="R23" s="87">
        <f t="shared" si="2"/>
        <v>0.25500910746812389</v>
      </c>
    </row>
    <row r="24" spans="1:18" ht="15.75" customHeight="1">
      <c r="A24" s="67" t="s">
        <v>111</v>
      </c>
      <c r="B24" s="68">
        <f>SUMIF('Grech S. (Ghawdex)'!$D$23:$D$43,A24,'Grech S. (Ghawdex)'!$S$23:$S$43)</f>
        <v>1</v>
      </c>
      <c r="C24" s="68">
        <f>SUMIF('Sultana B. (Għawdex)'!$D$23:$D$43,A24,'Sultana B. (Għawdex)'!$S$23:$S$43)</f>
        <v>0</v>
      </c>
      <c r="D24" s="68">
        <f>SUMIF('Mifsud J (Ghawdex)'!$D$23:$D$43,A24,'Mifsud J (Ghawdex)'!$S$23:$S$43)</f>
        <v>0</v>
      </c>
      <c r="E24" s="68">
        <f>SUMIF('Camilleri N. (Ghawdex)'!$D$23:$D$43,A24,'Camilleri N. (Ghawdex)'!$S$23:$S$43)</f>
        <v>0</v>
      </c>
      <c r="F24" s="68">
        <f>SUMIF('Vella M. (Ghawdex)'!$D$19:$D$39,A24,'Vella M. (Ghawdex)'!$S$19:$S$39)</f>
        <v>0</v>
      </c>
      <c r="G24" s="68">
        <f>SUMIF('Frendo Dimech D. (Ghawdex)'!$D$23:$D$43,A24,'Frendo Dimech D. (Ghawdex)'!$S$23:$S$43)</f>
        <v>0</v>
      </c>
      <c r="H24" s="68">
        <f>SUMIF('Galea C. (Ghawdex)'!$D$19:$D$39,A24,'Galea C. (Ghawdex)'!$S$19:$S$39)</f>
        <v>0</v>
      </c>
      <c r="I24" s="68"/>
      <c r="J24" s="68"/>
      <c r="K24" s="68"/>
      <c r="L24" s="68"/>
      <c r="M24" s="68"/>
      <c r="N24" s="68"/>
      <c r="O24" s="69">
        <f t="shared" si="0"/>
        <v>1</v>
      </c>
      <c r="P24" s="85">
        <f t="shared" si="1"/>
        <v>1.8214936247723133E-3</v>
      </c>
      <c r="Q24" s="86">
        <f t="shared" si="3"/>
        <v>1</v>
      </c>
      <c r="R24" s="87">
        <f t="shared" si="2"/>
        <v>1.8214936247723133E-3</v>
      </c>
    </row>
    <row r="25" spans="1:18" ht="15.75" customHeight="1">
      <c r="A25" s="67" t="s">
        <v>112</v>
      </c>
      <c r="B25" s="68">
        <f>SUMIF('Grech S. (Ghawdex)'!$D$23:$D$43,A25,'Grech S. (Ghawdex)'!$S$23:$S$43)</f>
        <v>0</v>
      </c>
      <c r="C25" s="68">
        <f>SUMIF('Sultana B. (Għawdex)'!$D$23:$D$43,A25,'Sultana B. (Għawdex)'!$S$23:$S$43)</f>
        <v>0</v>
      </c>
      <c r="D25" s="68">
        <f>SUMIF('Mifsud J (Ghawdex)'!$D$23:$D$43,A25,'Mifsud J (Ghawdex)'!$S$23:$S$43)</f>
        <v>0</v>
      </c>
      <c r="E25" s="68">
        <f>SUMIF('Camilleri N. (Ghawdex)'!$D$23:$D$43,A25,'Camilleri N. (Ghawdex)'!$S$23:$S$43)</f>
        <v>0</v>
      </c>
      <c r="F25" s="68">
        <f>SUMIF('Vella M. (Ghawdex)'!$D$19:$D$39,A25,'Vella M. (Ghawdex)'!$S$19:$S$39)</f>
        <v>0</v>
      </c>
      <c r="G25" s="68">
        <f>SUMIF('Frendo Dimech D. (Ghawdex)'!$D$23:$D$43,A25,'Frendo Dimech D. (Ghawdex)'!$S$23:$S$43)</f>
        <v>0</v>
      </c>
      <c r="H25" s="68">
        <f>SUMIF('Galea C. (Ghawdex)'!$D$19:$D$39,A25,'Galea C. (Ghawdex)'!$S$19:$S$39)</f>
        <v>0</v>
      </c>
      <c r="I25" s="68"/>
      <c r="J25" s="68"/>
      <c r="K25" s="68"/>
      <c r="L25" s="68"/>
      <c r="M25" s="68"/>
      <c r="N25" s="68"/>
      <c r="O25" s="69">
        <f t="shared" si="0"/>
        <v>0</v>
      </c>
      <c r="P25" s="85">
        <f t="shared" si="1"/>
        <v>0</v>
      </c>
      <c r="Q25" s="86">
        <f t="shared" si="3"/>
        <v>0</v>
      </c>
      <c r="R25" s="87">
        <f t="shared" si="2"/>
        <v>0</v>
      </c>
    </row>
    <row r="26" spans="1:18" ht="15.75" customHeight="1">
      <c r="A26" s="67" t="s">
        <v>113</v>
      </c>
      <c r="B26" s="68">
        <f>SUMIF('Grech S. (Ghawdex)'!$D$23:$D$43,A26,'Grech S. (Ghawdex)'!$S$23:$S$43)</f>
        <v>0</v>
      </c>
      <c r="C26" s="68">
        <f>SUMIF('Sultana B. (Għawdex)'!$D$23:$D$43,A26,'Sultana B. (Għawdex)'!$S$23:$S$43)</f>
        <v>0</v>
      </c>
      <c r="D26" s="68">
        <f>SUMIF('Mifsud J (Ghawdex)'!$D$23:$D$43,A26,'Mifsud J (Ghawdex)'!$S$23:$S$43)</f>
        <v>0</v>
      </c>
      <c r="E26" s="68">
        <f>SUMIF('Camilleri N. (Ghawdex)'!$D$23:$D$43,A26,'Camilleri N. (Ghawdex)'!$S$23:$S$43)</f>
        <v>0</v>
      </c>
      <c r="F26" s="68">
        <f>SUMIF('Vella M. (Ghawdex)'!$D$19:$D$39,A26,'Vella M. (Ghawdex)'!$S$19:$S$39)</f>
        <v>0</v>
      </c>
      <c r="G26" s="68">
        <f>SUMIF('Frendo Dimech D. (Ghawdex)'!$D$23:$D$43,A26,'Frendo Dimech D. (Ghawdex)'!$S$23:$S$43)</f>
        <v>0</v>
      </c>
      <c r="H26" s="68">
        <f>SUMIF('Galea C. (Ghawdex)'!$D$19:$D$39,A26,'Galea C. (Ghawdex)'!$S$19:$S$39)</f>
        <v>0</v>
      </c>
      <c r="I26" s="68"/>
      <c r="J26" s="68"/>
      <c r="K26" s="68"/>
      <c r="L26" s="68"/>
      <c r="M26" s="68"/>
      <c r="N26" s="68"/>
      <c r="O26" s="69">
        <f t="shared" si="0"/>
        <v>0</v>
      </c>
      <c r="P26" s="85">
        <f>O26/$O$31</f>
        <v>0</v>
      </c>
      <c r="Q26" s="86">
        <f t="shared" si="3"/>
        <v>0</v>
      </c>
      <c r="R26" s="87">
        <f t="shared" si="2"/>
        <v>0</v>
      </c>
    </row>
    <row r="27" spans="1:18" ht="15.75" customHeight="1">
      <c r="A27" s="97" t="s">
        <v>114</v>
      </c>
      <c r="B27" s="68">
        <f>SUMIF('Grech S. (Ghawdex)'!$D$23:$D$43,A27,'Grech S. (Ghawdex)'!$S$23:$S$43)</f>
        <v>0</v>
      </c>
      <c r="C27" s="68">
        <f>SUMIF('Sultana B. (Għawdex)'!$D$23:$D$43,A27,'Sultana B. (Għawdex)'!$S$23:$S$43)</f>
        <v>0</v>
      </c>
      <c r="D27" s="68">
        <f>SUMIF('Mifsud J (Ghawdex)'!$D$23:$D$43,A27,'Mifsud J (Ghawdex)'!$S$23:$S$43)</f>
        <v>0</v>
      </c>
      <c r="E27" s="68">
        <f>SUMIF('Camilleri N. (Ghawdex)'!$D$23:$D$43,A27,'Camilleri N. (Ghawdex)'!$S$23:$S$43)</f>
        <v>0</v>
      </c>
      <c r="F27" s="68">
        <f>SUMIF('Vella M. (Ghawdex)'!$D$19:$D$39,A27,'Vella M. (Ghawdex)'!$S$19:$S$39)</f>
        <v>0</v>
      </c>
      <c r="G27" s="68">
        <f>SUMIF('Frendo Dimech D. (Ghawdex)'!$D$23:$D$43,A27,'Frendo Dimech D. (Ghawdex)'!$S$23:$S$43)</f>
        <v>0</v>
      </c>
      <c r="H27" s="68">
        <f>SUMIF('Galea C. (Ghawdex)'!$D$19:$D$39,A27,'Galea C. (Ghawdex)'!$S$19:$S$39)</f>
        <v>0</v>
      </c>
      <c r="I27" s="68"/>
      <c r="J27" s="68"/>
      <c r="K27" s="68"/>
      <c r="L27" s="68"/>
      <c r="M27" s="68"/>
      <c r="N27" s="68"/>
      <c r="O27" s="69">
        <f t="shared" si="0"/>
        <v>0</v>
      </c>
      <c r="P27" s="85">
        <f>O27/$O$31</f>
        <v>0</v>
      </c>
      <c r="Q27" s="86">
        <f t="shared" si="3"/>
        <v>0</v>
      </c>
      <c r="R27" s="87">
        <f t="shared" si="2"/>
        <v>0</v>
      </c>
    </row>
    <row r="28" spans="1:18" ht="15.75" customHeight="1">
      <c r="A28" s="97" t="s">
        <v>115</v>
      </c>
      <c r="B28" s="68">
        <f>SUMIF('Grech S. (Ghawdex)'!$D$23:$D$43,A28,'Grech S. (Ghawdex)'!$S$23:$S$43)</f>
        <v>0</v>
      </c>
      <c r="C28" s="68">
        <f>SUMIF('Sultana B. (Għawdex)'!$D$23:$D$43,A28,'Sultana B. (Għawdex)'!$S$23:$S$43)</f>
        <v>0</v>
      </c>
      <c r="D28" s="68">
        <f>SUMIF('Mifsud J (Ghawdex)'!$D$23:$D$43,A28,'Mifsud J (Ghawdex)'!$S$23:$S$43)</f>
        <v>0</v>
      </c>
      <c r="E28" s="68">
        <f>SUMIF('Camilleri N. (Ghawdex)'!$D$23:$D$43,A28,'Camilleri N. (Ghawdex)'!$S$23:$S$43)</f>
        <v>0</v>
      </c>
      <c r="F28" s="68">
        <f>SUMIF('Vella M. (Ghawdex)'!$D$19:$D$39,A28,'Vella M. (Ghawdex)'!$S$19:$S$39)</f>
        <v>0</v>
      </c>
      <c r="G28" s="68">
        <f>SUMIF('Frendo Dimech D. (Ghawdex)'!$D$23:$D$43,A28,'Frendo Dimech D. (Ghawdex)'!$S$23:$S$43)</f>
        <v>0</v>
      </c>
      <c r="H28" s="68">
        <f>SUMIF('Galea C. (Ghawdex)'!$D$19:$D$39,A28,'Galea C. (Ghawdex)'!$S$19:$S$39)</f>
        <v>0</v>
      </c>
      <c r="I28" s="68"/>
      <c r="J28" s="68"/>
      <c r="K28" s="68"/>
      <c r="L28" s="68"/>
      <c r="M28" s="68"/>
      <c r="N28" s="68"/>
      <c r="O28" s="69">
        <f t="shared" si="0"/>
        <v>0</v>
      </c>
      <c r="P28" s="85">
        <f>O28/$O$31</f>
        <v>0</v>
      </c>
      <c r="Q28" s="86">
        <f t="shared" si="3"/>
        <v>0</v>
      </c>
      <c r="R28" s="87">
        <f t="shared" si="2"/>
        <v>0</v>
      </c>
    </row>
    <row r="29" spans="1:18" ht="15.75" customHeight="1">
      <c r="A29" s="97" t="s">
        <v>116</v>
      </c>
      <c r="B29" s="68">
        <f>SUMIF('Grech S. (Ghawdex)'!$D$23:$D$43,A29,'Grech S. (Ghawdex)'!$S$23:$S$43)</f>
        <v>0</v>
      </c>
      <c r="C29" s="68">
        <f>SUMIF('Sultana B. (Għawdex)'!$D$23:$D$43,A29,'Sultana B. (Għawdex)'!$S$23:$S$43)</f>
        <v>0</v>
      </c>
      <c r="D29" s="68">
        <f>SUMIF('Mifsud J (Ghawdex)'!$D$23:$D$43,A29,'Mifsud J (Ghawdex)'!$S$23:$S$43)</f>
        <v>0</v>
      </c>
      <c r="E29" s="68">
        <f>SUMIF('Camilleri N. (Ghawdex)'!$D$23:$D$43,A29,'Camilleri N. (Ghawdex)'!$S$23:$S$43)</f>
        <v>0</v>
      </c>
      <c r="F29" s="68">
        <f>SUMIF('Vella M. (Ghawdex)'!$D$19:$D$39,A29,'Vella M. (Ghawdex)'!$S$19:$S$39)</f>
        <v>0</v>
      </c>
      <c r="G29" s="68">
        <f>SUMIF('Frendo Dimech D. (Ghawdex)'!$D$23:$D$43,A29,'Frendo Dimech D. (Ghawdex)'!$S$23:$S$43)</f>
        <v>0</v>
      </c>
      <c r="H29" s="68">
        <f>SUMIF('Galea C. (Ghawdex)'!$D$19:$D$39,A29,'Galea C. (Ghawdex)'!$S$19:$S$39)</f>
        <v>0</v>
      </c>
      <c r="I29" s="68"/>
      <c r="J29" s="68"/>
      <c r="K29" s="68"/>
      <c r="L29" s="68"/>
      <c r="M29" s="68"/>
      <c r="N29" s="68"/>
      <c r="O29" s="69">
        <f t="shared" si="0"/>
        <v>0</v>
      </c>
      <c r="P29" s="85">
        <f>O29/$O$31</f>
        <v>0</v>
      </c>
      <c r="Q29" s="86">
        <f t="shared" si="3"/>
        <v>0</v>
      </c>
      <c r="R29" s="87">
        <f t="shared" si="2"/>
        <v>0</v>
      </c>
    </row>
    <row r="30" spans="1:18" ht="15.75" customHeight="1" thickBot="1">
      <c r="A30" s="98" t="s">
        <v>117</v>
      </c>
      <c r="B30" s="68">
        <f>SUMIF('Grech S. (Ghawdex)'!$D$23:$D$43,A30,'Grech S. (Ghawdex)'!$S$23:$S$43)</f>
        <v>0</v>
      </c>
      <c r="C30" s="68">
        <f>SUMIF('Sultana B. (Għawdex)'!$D$23:$D$43,A30,'Sultana B. (Għawdex)'!$S$23:$S$43)</f>
        <v>0</v>
      </c>
      <c r="D30" s="68">
        <f>SUMIF('Mifsud J (Ghawdex)'!$D$23:$D$43,A30,'Mifsud J (Ghawdex)'!$S$23:$S$43)</f>
        <v>0</v>
      </c>
      <c r="E30" s="68">
        <f>SUMIF('Camilleri N. (Ghawdex)'!$D$23:$D$43,A30,'Camilleri N. (Ghawdex)'!$S$23:$S$43)</f>
        <v>0</v>
      </c>
      <c r="F30" s="68">
        <f>SUMIF('Vella M. (Ghawdex)'!$D$19:$D$39,A30,'Vella M. (Ghawdex)'!$S$19:$S$39)</f>
        <v>0</v>
      </c>
      <c r="G30" s="68">
        <f>SUMIF('Frendo Dimech D. (Ghawdex)'!$D$23:$D$43,A30,'Frendo Dimech D. (Ghawdex)'!$S$23:$S$43)</f>
        <v>0</v>
      </c>
      <c r="H30" s="68">
        <f>SUMIF('Galea C. (Ghawdex)'!$D$19:$D$39,A30,'Galea C. (Ghawdex)'!$S$19:$S$39)</f>
        <v>0</v>
      </c>
      <c r="I30" s="68"/>
      <c r="J30" s="68"/>
      <c r="K30" s="68"/>
      <c r="L30" s="68"/>
      <c r="M30" s="68"/>
      <c r="N30" s="68"/>
      <c r="O30" s="69">
        <f t="shared" si="0"/>
        <v>0</v>
      </c>
      <c r="P30" s="85">
        <f>O30/$O$31</f>
        <v>0</v>
      </c>
      <c r="Q30" s="86">
        <f t="shared" si="3"/>
        <v>0</v>
      </c>
      <c r="R30" s="87">
        <f t="shared" si="2"/>
        <v>0</v>
      </c>
    </row>
    <row r="31" spans="1:18" ht="13.5" customHeight="1" thickBot="1">
      <c r="A31" s="88" t="s">
        <v>93</v>
      </c>
      <c r="B31" s="89">
        <f t="shared" ref="B31:G31" si="4">SUM(B10:B30)</f>
        <v>294</v>
      </c>
      <c r="C31" s="89">
        <f t="shared" si="4"/>
        <v>80</v>
      </c>
      <c r="D31" s="89">
        <f t="shared" si="4"/>
        <v>0</v>
      </c>
      <c r="E31" s="89">
        <f t="shared" si="4"/>
        <v>1</v>
      </c>
      <c r="F31" s="89">
        <f t="shared" si="4"/>
        <v>157</v>
      </c>
      <c r="G31" s="89">
        <f t="shared" si="4"/>
        <v>15</v>
      </c>
      <c r="H31" s="89">
        <f t="shared" ref="H31:N31" si="5">SUM(H10:H26)</f>
        <v>2</v>
      </c>
      <c r="I31" s="89">
        <f t="shared" si="5"/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101">
        <f>SUM(O10:O30)</f>
        <v>549</v>
      </c>
      <c r="P31" s="8"/>
      <c r="Q31" s="7"/>
      <c r="R31" s="9"/>
    </row>
    <row r="32" spans="1:18" ht="13.5" customHeight="1" thickBot="1">
      <c r="B32" s="99">
        <f>B31/O31</f>
        <v>0.53551912568306015</v>
      </c>
      <c r="C32" s="100">
        <f>C31/O31</f>
        <v>0.14571948998178508</v>
      </c>
      <c r="D32" s="100">
        <f>D31/O31</f>
        <v>0</v>
      </c>
      <c r="E32" s="100">
        <f>E31/O31</f>
        <v>1.8214936247723133E-3</v>
      </c>
      <c r="F32" s="100">
        <f>F31/O31</f>
        <v>0.28597449908925321</v>
      </c>
      <c r="G32" s="100">
        <f>G31/O31</f>
        <v>2.7322404371584699E-2</v>
      </c>
      <c r="H32" s="130">
        <f>H31/O31</f>
        <v>3.6429872495446266E-3</v>
      </c>
      <c r="I32" s="91">
        <f>I31/O31</f>
        <v>0</v>
      </c>
      <c r="J32" s="91">
        <f>J31/O31</f>
        <v>0</v>
      </c>
      <c r="K32" s="91">
        <f>K31/O31</f>
        <v>0</v>
      </c>
      <c r="L32" s="91">
        <f>L31/O31</f>
        <v>0</v>
      </c>
      <c r="M32" s="91">
        <f>M31/O31</f>
        <v>0</v>
      </c>
      <c r="N32" s="92">
        <f>N31/O31</f>
        <v>0</v>
      </c>
      <c r="O32" s="8"/>
      <c r="P32" s="6"/>
      <c r="Q32" s="6"/>
      <c r="R32" s="6"/>
    </row>
    <row r="33" spans="8:8">
      <c r="H33" s="131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 xr3:uid="{F9CF3CF3-643B-5BE6-8B46-32C596A47465}">
      <selection activeCell="H11" sqref="H11"/>
    </sheetView>
  </sheetViews>
  <sheetFormatPr defaultColWidth="9.140625" defaultRowHeight="12.75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/>
    <row r="2" spans="2:22" ht="18" customHeight="1">
      <c r="B2" s="151" t="s">
        <v>121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2:22" ht="6" customHeight="1"/>
    <row r="4" spans="2:22" ht="15.7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12" customHeight="1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2:22" ht="12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t="4.5" customHeight="1"/>
    <row r="9" spans="2:22" ht="12" hidden="1" customHeight="1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2:22" hidden="1"/>
    <row r="11" spans="2:22" ht="15.75">
      <c r="B11" s="10" t="s">
        <v>122</v>
      </c>
      <c r="C11" s="10"/>
      <c r="D11" s="10"/>
      <c r="E11" s="10"/>
      <c r="H11" s="11" t="str">
        <f>Kriminal!H6</f>
        <v>Gunju 2022</v>
      </c>
    </row>
    <row r="12" spans="2:22" ht="3.75" customHeight="1"/>
    <row r="13" spans="2:22" ht="106.7" customHeight="1">
      <c r="B13" s="152" t="s">
        <v>123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2:22" ht="6.75" hidden="1" customHeight="1"/>
    <row r="15" spans="2:22" ht="10.5" customHeight="1">
      <c r="B15" s="154" t="s">
        <v>124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</row>
    <row r="16" spans="2:22" ht="41.25" customHeight="1">
      <c r="O16" s="1"/>
      <c r="P16" s="1"/>
      <c r="Q16" s="1"/>
      <c r="R16" s="1"/>
      <c r="S16" s="1"/>
      <c r="T16" s="1"/>
      <c r="U16" s="1"/>
    </row>
    <row r="17" spans="2:24" ht="12.95" customHeight="1">
      <c r="R17" s="12" t="s">
        <v>125</v>
      </c>
    </row>
    <row r="18" spans="2:24" ht="11.25" customHeight="1">
      <c r="R18" s="12"/>
    </row>
    <row r="19" spans="2:24" ht="10.5" customHeight="1"/>
    <row r="20" spans="2:24" ht="12.95" customHeight="1">
      <c r="B20" s="13"/>
      <c r="C20" s="14"/>
      <c r="D20" s="14"/>
      <c r="E20" s="14"/>
      <c r="F20" s="14"/>
      <c r="G20" s="15" t="s">
        <v>126</v>
      </c>
      <c r="H20" s="15"/>
      <c r="I20" s="15" t="s">
        <v>17</v>
      </c>
      <c r="J20" s="15"/>
      <c r="K20" s="15" t="s">
        <v>127</v>
      </c>
      <c r="L20" s="15"/>
      <c r="M20" s="15" t="s">
        <v>128</v>
      </c>
      <c r="N20" s="15"/>
      <c r="O20" s="15"/>
      <c r="P20" s="15" t="s">
        <v>129</v>
      </c>
      <c r="Q20" s="15"/>
      <c r="R20" s="15"/>
      <c r="S20" s="15" t="s">
        <v>13</v>
      </c>
      <c r="T20" s="15"/>
      <c r="U20" s="15" t="s">
        <v>130</v>
      </c>
      <c r="V20" s="15"/>
      <c r="W20" s="15" t="s">
        <v>15</v>
      </c>
      <c r="X20" s="16"/>
    </row>
    <row r="21" spans="2:24" ht="13.5" customHeight="1" thickBot="1">
      <c r="B21" s="17"/>
      <c r="C21" s="18"/>
      <c r="D21" s="18"/>
      <c r="E21" s="18"/>
      <c r="F21" s="18"/>
      <c r="G21" s="19"/>
      <c r="H21" s="19"/>
      <c r="I21" s="19"/>
      <c r="J21" s="19"/>
      <c r="K21" s="19" t="s">
        <v>17</v>
      </c>
      <c r="L21" s="19"/>
      <c r="M21" s="19" t="s">
        <v>131</v>
      </c>
      <c r="N21" s="19"/>
      <c r="O21" s="19" t="s">
        <v>132</v>
      </c>
      <c r="P21" s="19"/>
      <c r="Q21" s="19" t="s">
        <v>133</v>
      </c>
      <c r="R21" s="19"/>
      <c r="S21" s="19"/>
      <c r="T21" s="19"/>
      <c r="U21" s="19" t="s">
        <v>134</v>
      </c>
      <c r="V21" s="19"/>
      <c r="W21" s="19"/>
      <c r="X21" s="20"/>
    </row>
    <row r="22" spans="2:24" ht="3.75" customHeight="1"/>
    <row r="23" spans="2:24" ht="3.75" customHeight="1"/>
    <row r="24" spans="2:24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</row>
    <row r="25" spans="2:24" ht="18" customHeight="1">
      <c r="B25" s="21"/>
      <c r="C25" s="22">
        <v>1</v>
      </c>
      <c r="D25" s="22" t="s">
        <v>135</v>
      </c>
      <c r="E25" s="22"/>
      <c r="G25" s="22"/>
      <c r="I25" s="37"/>
      <c r="K25" s="37"/>
      <c r="M25" s="37"/>
      <c r="O25" s="37"/>
      <c r="Q25" s="37"/>
      <c r="S25" s="40">
        <f>IF(ISNUMBER(G25),G25,0)+IF(ISNUMBER(I25),I25,0)-IF(ISNUMBER(M25),M25,0)+IF(ISNUMBER(O25),O25,0)-IF(ISNUMBER(Q25),Q25,0)+IF(ISNUMBER(K25),K25,0)</f>
        <v>0</v>
      </c>
      <c r="U25" s="37"/>
      <c r="W25" s="40">
        <f>IF(ISNUMBER(S25),S25,0)-IF(ISNUMBER(U25),U25,0)</f>
        <v>0</v>
      </c>
      <c r="X25" s="23"/>
    </row>
    <row r="26" spans="2:24" ht="3.75" customHeight="1">
      <c r="B26" s="21"/>
      <c r="S26" s="40"/>
      <c r="W26" s="40"/>
      <c r="X26" s="23"/>
    </row>
    <row r="27" spans="2:24" ht="18" customHeight="1">
      <c r="B27" s="21"/>
      <c r="C27" s="22">
        <v>2</v>
      </c>
      <c r="D27" s="22"/>
      <c r="E27" s="22"/>
      <c r="G27" s="22"/>
      <c r="I27" s="37"/>
      <c r="K27" s="37"/>
      <c r="M27" s="37"/>
      <c r="O27" s="37"/>
      <c r="Q27" s="37"/>
      <c r="S27" s="40">
        <f t="shared" ref="S27:S43" si="0">IF(ISNUMBER(G27),G27,0)+IF(ISNUMBER(I27),I27,0)-IF(ISNUMBER(M27),M27,0)+IF(ISNUMBER(O27),O27,0)-IF(ISNUMBER(Q27),Q27,0)+IF(ISNUMBER(K27),K27,0)</f>
        <v>0</v>
      </c>
      <c r="U27" s="37"/>
      <c r="W27" s="40">
        <f>IF(ISNUMBER(S27),S27,0)-IF(ISNUMBER(U27),U27,0)</f>
        <v>0</v>
      </c>
      <c r="X27" s="23"/>
    </row>
    <row r="28" spans="2:24" ht="3.75" customHeight="1">
      <c r="B28" s="21"/>
      <c r="S28" s="40">
        <f t="shared" si="0"/>
        <v>0</v>
      </c>
      <c r="W28" s="40"/>
      <c r="X28" s="23"/>
    </row>
    <row r="29" spans="2:24" ht="18" customHeight="1">
      <c r="B29" s="21"/>
      <c r="C29" s="22">
        <v>3</v>
      </c>
      <c r="D29" s="22"/>
      <c r="E29" s="22"/>
      <c r="G29" s="22"/>
      <c r="I29" s="37"/>
      <c r="K29" s="37"/>
      <c r="M29" s="37"/>
      <c r="O29" s="37"/>
      <c r="Q29" s="37"/>
      <c r="S29" s="40">
        <f t="shared" si="0"/>
        <v>0</v>
      </c>
      <c r="U29" s="37"/>
      <c r="W29" s="40">
        <f>IF(ISNUMBER(S29),S29,0)-IF(ISNUMBER(U29),U29,0)</f>
        <v>0</v>
      </c>
      <c r="X29" s="23"/>
    </row>
    <row r="30" spans="2:24" ht="3.75" customHeight="1">
      <c r="B30" s="21"/>
      <c r="S30" s="40">
        <f t="shared" si="0"/>
        <v>0</v>
      </c>
      <c r="W30" s="40"/>
      <c r="X30" s="23"/>
    </row>
    <row r="31" spans="2:24" ht="18" customHeight="1">
      <c r="B31" s="21"/>
      <c r="C31" s="22">
        <v>4</v>
      </c>
      <c r="D31" s="22"/>
      <c r="E31" s="22"/>
      <c r="G31" s="22"/>
      <c r="I31" s="37"/>
      <c r="K31" s="37"/>
      <c r="M31" s="37"/>
      <c r="O31" s="37"/>
      <c r="Q31" s="37"/>
      <c r="S31" s="40">
        <f t="shared" si="0"/>
        <v>0</v>
      </c>
      <c r="U31" s="37"/>
      <c r="W31" s="40">
        <f>IF(ISNUMBER(S31),S31,0)-IF(ISNUMBER(U31),U31,0)</f>
        <v>0</v>
      </c>
      <c r="X31" s="23"/>
    </row>
    <row r="32" spans="2:24" ht="3.75" customHeight="1">
      <c r="B32" s="21"/>
      <c r="S32" s="40">
        <f t="shared" si="0"/>
        <v>0</v>
      </c>
      <c r="W32" s="40"/>
      <c r="X32" s="23"/>
    </row>
    <row r="33" spans="2:24" ht="18" customHeight="1">
      <c r="B33" s="21"/>
      <c r="C33" s="22">
        <v>5</v>
      </c>
      <c r="D33" s="22"/>
      <c r="E33" s="22"/>
      <c r="G33" s="22"/>
      <c r="I33" s="37"/>
      <c r="K33" s="37"/>
      <c r="M33" s="37"/>
      <c r="O33" s="37"/>
      <c r="Q33" s="37"/>
      <c r="S33" s="40">
        <f t="shared" si="0"/>
        <v>0</v>
      </c>
      <c r="U33" s="37"/>
      <c r="W33" s="40">
        <f>IF(ISNUMBER(S33),S33,0)-IF(ISNUMBER(U33),U33,0)</f>
        <v>0</v>
      </c>
      <c r="X33" s="23"/>
    </row>
    <row r="34" spans="2:24" ht="3.75" customHeight="1">
      <c r="B34" s="21"/>
      <c r="S34" s="40">
        <f t="shared" si="0"/>
        <v>0</v>
      </c>
      <c r="W34" s="40"/>
      <c r="X34" s="23"/>
    </row>
    <row r="35" spans="2:24" ht="18" customHeight="1">
      <c r="B35" s="21"/>
      <c r="C35" s="22">
        <v>6</v>
      </c>
      <c r="D35" s="22"/>
      <c r="E35" s="22"/>
      <c r="G35" s="22"/>
      <c r="I35" s="37"/>
      <c r="K35" s="37"/>
      <c r="M35" s="37"/>
      <c r="O35" s="37"/>
      <c r="Q35" s="37"/>
      <c r="S35" s="40">
        <f t="shared" si="0"/>
        <v>0</v>
      </c>
      <c r="U35" s="37"/>
      <c r="W35" s="40">
        <f>IF(ISNUMBER(S35),S35,0)-IF(ISNUMBER(U35),U35,0)</f>
        <v>0</v>
      </c>
      <c r="X35" s="23"/>
    </row>
    <row r="36" spans="2:24" ht="3.75" customHeight="1">
      <c r="B36" s="21"/>
      <c r="S36" s="40">
        <f t="shared" si="0"/>
        <v>0</v>
      </c>
      <c r="W36" s="40"/>
      <c r="X36" s="23"/>
    </row>
    <row r="37" spans="2:24" ht="18" customHeight="1">
      <c r="B37" s="21"/>
      <c r="C37" s="22">
        <v>7</v>
      </c>
      <c r="D37" s="22"/>
      <c r="E37" s="22"/>
      <c r="G37" s="37"/>
      <c r="I37" s="37"/>
      <c r="K37" s="37"/>
      <c r="M37" s="37"/>
      <c r="O37" s="37"/>
      <c r="Q37" s="37"/>
      <c r="S37" s="40">
        <f t="shared" si="0"/>
        <v>0</v>
      </c>
      <c r="U37" s="37"/>
      <c r="W37" s="40">
        <f>IF(ISNUMBER(S37),S37,0)-IF(ISNUMBER(U37),U37,0)</f>
        <v>0</v>
      </c>
      <c r="X37" s="23"/>
    </row>
    <row r="38" spans="2:24" ht="3.75" customHeight="1">
      <c r="B38" s="21"/>
      <c r="S38" s="40">
        <f t="shared" si="0"/>
        <v>0</v>
      </c>
      <c r="W38" s="40"/>
      <c r="X38" s="23"/>
    </row>
    <row r="39" spans="2:24" ht="18" customHeight="1">
      <c r="B39" s="21"/>
      <c r="C39" s="22">
        <v>8</v>
      </c>
      <c r="D39" s="22" t="s">
        <v>136</v>
      </c>
      <c r="E39" s="22"/>
      <c r="G39" s="22"/>
      <c r="I39" s="37"/>
      <c r="K39" s="37"/>
      <c r="M39" s="37"/>
      <c r="O39" s="37"/>
      <c r="Q39" s="37"/>
      <c r="S39" s="40">
        <f t="shared" si="0"/>
        <v>0</v>
      </c>
      <c r="U39" s="37"/>
      <c r="W39" s="40">
        <f>IF(ISNUMBER(S39),S39,0)-IF(ISNUMBER(U39),U39,0)</f>
        <v>0</v>
      </c>
      <c r="X39" s="23"/>
    </row>
    <row r="40" spans="2:24" ht="3.75" customHeight="1">
      <c r="B40" s="21"/>
      <c r="S40" s="40">
        <f t="shared" si="0"/>
        <v>0</v>
      </c>
      <c r="W40" s="40"/>
      <c r="X40" s="23"/>
    </row>
    <row r="41" spans="2:24" ht="18" customHeight="1">
      <c r="B41" s="21"/>
      <c r="C41" s="22">
        <v>9</v>
      </c>
      <c r="D41" s="22" t="s">
        <v>137</v>
      </c>
      <c r="E41" s="22"/>
      <c r="G41" s="37"/>
      <c r="I41" s="37"/>
      <c r="K41" s="37"/>
      <c r="M41" s="37"/>
      <c r="O41" s="37"/>
      <c r="Q41" s="37"/>
      <c r="S41" s="40">
        <f t="shared" si="0"/>
        <v>0</v>
      </c>
      <c r="U41" s="37"/>
      <c r="W41" s="40">
        <f>IF(ISNUMBER(S41),S41,0)-IF(ISNUMBER(U41),U41,0)</f>
        <v>0</v>
      </c>
      <c r="X41" s="23"/>
    </row>
    <row r="42" spans="2:24" ht="3.75" customHeight="1">
      <c r="B42" s="21"/>
      <c r="S42" s="40">
        <f t="shared" si="0"/>
        <v>0</v>
      </c>
      <c r="W42" s="40"/>
      <c r="X42" s="23"/>
    </row>
    <row r="43" spans="2:24" ht="18" customHeight="1">
      <c r="B43" s="21"/>
      <c r="C43" s="22">
        <v>10</v>
      </c>
      <c r="D43" s="22" t="s">
        <v>138</v>
      </c>
      <c r="E43" s="22"/>
      <c r="G43" s="37"/>
      <c r="I43" s="37"/>
      <c r="K43" s="37"/>
      <c r="M43" s="37"/>
      <c r="O43" s="37"/>
      <c r="Q43" s="37"/>
      <c r="S43" s="40">
        <f t="shared" si="0"/>
        <v>0</v>
      </c>
      <c r="U43" s="37"/>
      <c r="W43" s="40">
        <f>IF(ISNUMBER(S43),S43,0)-IF(ISNUMBER(U43),U43,0)</f>
        <v>0</v>
      </c>
      <c r="X43" s="23"/>
    </row>
    <row r="44" spans="2:24" ht="5.25" customHeight="1">
      <c r="B44" s="21"/>
      <c r="X44" s="23"/>
    </row>
    <row r="45" spans="2:24" ht="13.5" thickBot="1">
      <c r="B45" s="21"/>
      <c r="C45" t="s">
        <v>139</v>
      </c>
      <c r="G45" s="41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0"/>
      <c r="I45" s="41">
        <f>SUM(I25:I43)</f>
        <v>0</v>
      </c>
      <c r="J45" s="40"/>
      <c r="K45" s="41">
        <f>SUM(K25:K43)</f>
        <v>0</v>
      </c>
      <c r="L45" s="40"/>
      <c r="M45" s="41">
        <f>SUM(M25:M43)</f>
        <v>0</v>
      </c>
      <c r="N45" s="40"/>
      <c r="O45" s="41">
        <f>SUM(O25:O43)</f>
        <v>0</v>
      </c>
      <c r="P45" s="40"/>
      <c r="Q45" s="41">
        <f>SUM(Q25:Q43)</f>
        <v>0</v>
      </c>
      <c r="R45" s="40"/>
      <c r="S45" s="41">
        <f>SUM(S25:S43)</f>
        <v>0</v>
      </c>
      <c r="T45" s="40"/>
      <c r="U45" s="41">
        <f>SUM(U25:U43)</f>
        <v>0</v>
      </c>
      <c r="V45" s="40"/>
      <c r="W45" s="41">
        <f>SUM(W25:W43)</f>
        <v>0</v>
      </c>
      <c r="X45" s="23"/>
    </row>
    <row r="46" spans="2:24" ht="17.25" customHeight="1" thickTop="1" thickBo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/>
    </row>
    <row r="48" spans="2:24">
      <c r="C48" t="s">
        <v>140</v>
      </c>
    </row>
    <row r="49" spans="3:23">
      <c r="N49" s="25" t="s">
        <v>141</v>
      </c>
      <c r="Q49" s="26"/>
    </row>
    <row r="50" spans="3:23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>
      <c r="C51" s="150" t="s">
        <v>142</v>
      </c>
      <c r="D51" s="150"/>
      <c r="E51" s="150"/>
      <c r="N51" s="25" t="s">
        <v>143</v>
      </c>
      <c r="Q51" s="26"/>
      <c r="T51" s="39"/>
    </row>
    <row r="52" spans="3:23">
      <c r="T52" s="12" t="s">
        <v>144</v>
      </c>
    </row>
    <row r="53" spans="3:23">
      <c r="Q53" s="27"/>
      <c r="R53" s="28"/>
      <c r="S53" s="28"/>
      <c r="T53" s="28"/>
      <c r="U53" s="28"/>
      <c r="V53" s="28"/>
      <c r="W53" s="29"/>
    </row>
    <row r="54" spans="3:23">
      <c r="N54" s="25" t="s">
        <v>145</v>
      </c>
      <c r="Q54" s="30"/>
      <c r="W54" s="31"/>
    </row>
    <row r="55" spans="3:23">
      <c r="Q55" s="32"/>
      <c r="R55" s="33"/>
      <c r="S55" s="33"/>
      <c r="T55" s="33"/>
      <c r="U55" s="33"/>
      <c r="V55" s="33"/>
      <c r="W55" s="34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9" workbookViewId="0" xr3:uid="{78B4E459-6924-5F8B-B7BA-2DD04133E49E}">
      <selection activeCell="N25" sqref="N25"/>
    </sheetView>
  </sheetViews>
  <sheetFormatPr defaultColWidth="9.140625" defaultRowHeight="12.75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/>
    <row r="2" spans="2:22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14.1" customHeight="1"/>
    <row r="4" spans="2:22" ht="15.75" customHeight="1">
      <c r="B4" s="151" t="s">
        <v>147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4.5" customHeight="1"/>
    <row r="7" spans="2:22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idden="1"/>
    <row r="9" spans="2:22" ht="15.75">
      <c r="B9" s="10" t="s">
        <v>122</v>
      </c>
      <c r="C9" s="10"/>
      <c r="D9" s="10"/>
      <c r="E9" s="10"/>
      <c r="H9" s="11" t="str">
        <f>Kriminal!H6</f>
        <v>Gunju 2022</v>
      </c>
    </row>
    <row r="10" spans="2:22" ht="3.75" customHeight="1"/>
    <row r="11" spans="2:22" ht="106.7" customHeight="1">
      <c r="B11" s="152" t="s">
        <v>123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2" ht="6.75" hidden="1" customHeight="1"/>
    <row r="13" spans="2:22" ht="10.5" customHeight="1">
      <c r="B13" s="154" t="s">
        <v>124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7">
        <v>14</v>
      </c>
      <c r="H23" s="108"/>
      <c r="I23" s="109"/>
      <c r="J23" s="108"/>
      <c r="K23" s="109">
        <v>0</v>
      </c>
      <c r="L23" s="108"/>
      <c r="M23" s="109"/>
      <c r="N23" s="108"/>
      <c r="O23" s="109">
        <v>0</v>
      </c>
      <c r="P23" s="108"/>
      <c r="Q23" s="109">
        <v>0</v>
      </c>
      <c r="R23" s="108"/>
      <c r="S23" s="110">
        <f>IF(ISNUMBER(G23),G23,0)+IF(ISNUMBER(I23),I23,0)-IF(ISNUMBER(M23),M23,0)+IF(ISNUMBER(O23),O23,0)-IF(ISNUMBER(Q23),Q23,0)+IF(ISNUMBER(K23),K23,0)</f>
        <v>14</v>
      </c>
      <c r="T23" s="108"/>
      <c r="U23" s="109">
        <v>0</v>
      </c>
      <c r="V23" s="108"/>
      <c r="W23" s="110">
        <f>IF(ISNUMBER(S23),S23,0)-IF(ISNUMBER(U23),U23,0)</f>
        <v>14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7">
        <v>46</v>
      </c>
      <c r="H24" s="108"/>
      <c r="I24" s="111">
        <v>2</v>
      </c>
      <c r="J24" s="108"/>
      <c r="K24" s="111"/>
      <c r="L24" s="108"/>
      <c r="M24" s="111">
        <v>1</v>
      </c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47</v>
      </c>
      <c r="T24" s="108"/>
      <c r="U24" s="111">
        <v>3</v>
      </c>
      <c r="V24" s="108"/>
      <c r="W24" s="110">
        <f>IF(ISNUMBER(S24),S24,0)-IF(ISNUMBER(U24),U24,0)</f>
        <v>44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07">
        <v>18</v>
      </c>
      <c r="H25" s="108"/>
      <c r="I25" s="111">
        <v>2</v>
      </c>
      <c r="J25" s="108"/>
      <c r="K25" s="111"/>
      <c r="L25" s="108"/>
      <c r="M25" s="111">
        <v>3</v>
      </c>
      <c r="N25" s="108"/>
      <c r="O25" s="111"/>
      <c r="P25" s="108"/>
      <c r="Q25" s="111"/>
      <c r="R25" s="108"/>
      <c r="S25" s="110">
        <f>IF(ISNUMBER(G25),G25,0)+IF(ISNUMBER(I25),I25,0)-IF(ISNUMBER(M25),M25,0)+IF(ISNUMBER(O25),O25,0)-IF(ISNUMBER(Q25),Q25,0)+IF(ISNUMBER(K25),K25,0)</f>
        <v>17</v>
      </c>
      <c r="T25" s="108"/>
      <c r="U25" s="111"/>
      <c r="V25" s="108"/>
      <c r="W25" s="110">
        <f>IF(ISNUMBER(S25),S25,0)-IF(ISNUMBER(U25),U25,0)</f>
        <v>17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ref="S26:S44" si="0"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ref="W26:W44" si="1">IF(ISNUMBER(S26),S26,0)-IF(ISNUMBER(U26),U26,0)</f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7">
        <v>18</v>
      </c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>
        <f t="shared" si="0"/>
        <v>18</v>
      </c>
      <c r="T28" s="108"/>
      <c r="U28" s="111"/>
      <c r="V28" s="108"/>
      <c r="W28" s="110">
        <f t="shared" si="1"/>
        <v>18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7">
        <v>2</v>
      </c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0"/>
        <v>2</v>
      </c>
      <c r="T30" s="108"/>
      <c r="U30" s="111"/>
      <c r="V30" s="108"/>
      <c r="W30" s="110">
        <f t="shared" si="1"/>
        <v>2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7">
        <v>13</v>
      </c>
      <c r="H32" s="108"/>
      <c r="I32" s="111">
        <v>1</v>
      </c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0"/>
        <v>14</v>
      </c>
      <c r="T32" s="108"/>
      <c r="U32" s="111"/>
      <c r="V32" s="108"/>
      <c r="W32" s="110">
        <f t="shared" si="1"/>
        <v>14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7">
        <v>37</v>
      </c>
      <c r="H34" s="108"/>
      <c r="I34" s="111">
        <v>8</v>
      </c>
      <c r="J34" s="108"/>
      <c r="K34" s="111"/>
      <c r="L34" s="108"/>
      <c r="M34" s="111">
        <v>1</v>
      </c>
      <c r="N34" s="108"/>
      <c r="O34" s="111"/>
      <c r="P34" s="108"/>
      <c r="Q34" s="111"/>
      <c r="R34" s="108"/>
      <c r="S34" s="110">
        <f t="shared" si="0"/>
        <v>44</v>
      </c>
      <c r="T34" s="108"/>
      <c r="U34" s="111"/>
      <c r="V34" s="108"/>
      <c r="W34" s="110">
        <f t="shared" si="1"/>
        <v>44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7">
        <v>141</v>
      </c>
      <c r="H36" s="108"/>
      <c r="I36" s="111">
        <v>35</v>
      </c>
      <c r="J36" s="108"/>
      <c r="K36" s="111"/>
      <c r="L36" s="108"/>
      <c r="M36" s="111">
        <v>39</v>
      </c>
      <c r="N36" s="108"/>
      <c r="O36" s="111"/>
      <c r="P36" s="108"/>
      <c r="Q36" s="111"/>
      <c r="R36" s="108"/>
      <c r="S36" s="110">
        <f t="shared" si="0"/>
        <v>137</v>
      </c>
      <c r="T36" s="108"/>
      <c r="U36" s="111"/>
      <c r="V36" s="108"/>
      <c r="W36" s="110">
        <f t="shared" si="1"/>
        <v>137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44">
        <v>1</v>
      </c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1</v>
      </c>
      <c r="T37" s="108"/>
      <c r="U37" s="111"/>
      <c r="V37" s="108"/>
      <c r="W37" s="110">
        <f t="shared" si="1"/>
        <v>1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>
        <f t="shared" si="0"/>
        <v>0</v>
      </c>
      <c r="T44" s="108"/>
      <c r="U44" s="108"/>
      <c r="V44" s="108"/>
      <c r="W44" s="110">
        <f t="shared" si="1"/>
        <v>0</v>
      </c>
      <c r="X44" s="23"/>
    </row>
    <row r="45" spans="2:24" ht="13.5" thickBot="1">
      <c r="B45" s="21"/>
      <c r="C45" t="s">
        <v>139</v>
      </c>
      <c r="G45" s="112">
        <f>SUM(G23:G43)</f>
        <v>290</v>
      </c>
      <c r="H45" s="110"/>
      <c r="I45" s="112">
        <f>SUM(I22:I43)</f>
        <v>48</v>
      </c>
      <c r="J45" s="110"/>
      <c r="K45" s="112">
        <f>SUM(K23:K43)</f>
        <v>0</v>
      </c>
      <c r="L45" s="110"/>
      <c r="M45" s="112">
        <f>SUM(M22:M43)</f>
        <v>44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294</v>
      </c>
      <c r="T45" s="110"/>
      <c r="U45" s="112">
        <f>SUM(U22:U43)</f>
        <v>3</v>
      </c>
      <c r="V45" s="110"/>
      <c r="W45" s="112">
        <f>SUM(W22:W43)</f>
        <v>291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49" spans="1:23" s="12" customFormat="1">
      <c r="D49" s="12" t="s">
        <v>149</v>
      </c>
      <c r="G49" s="12">
        <v>8</v>
      </c>
      <c r="S49" s="12">
        <v>8</v>
      </c>
      <c r="W49" s="12">
        <v>8</v>
      </c>
    </row>
    <row r="50" spans="1:23">
      <c r="C50" t="s">
        <v>140</v>
      </c>
    </row>
    <row r="51" spans="1:23">
      <c r="N51" s="25" t="s">
        <v>141</v>
      </c>
      <c r="Q51" s="26"/>
    </row>
    <row r="52" spans="1:23">
      <c r="C52" s="158" t="s">
        <v>150</v>
      </c>
      <c r="D52" s="159"/>
      <c r="E52" s="159"/>
      <c r="Q52" s="1"/>
      <c r="R52" s="1"/>
      <c r="S52" s="1"/>
      <c r="T52" s="1"/>
      <c r="U52" s="1"/>
      <c r="V52" s="1"/>
      <c r="W52" s="1"/>
    </row>
    <row r="53" spans="1:23">
      <c r="C53" s="150"/>
      <c r="D53" s="150"/>
      <c r="E53" s="150"/>
      <c r="N53" s="25" t="s">
        <v>143</v>
      </c>
      <c r="Q53" s="157" t="s">
        <v>151</v>
      </c>
      <c r="R53" s="150"/>
      <c r="S53" s="150"/>
      <c r="T53" s="150"/>
      <c r="U53" s="150"/>
      <c r="V53" s="150"/>
      <c r="W53" s="150"/>
    </row>
    <row r="54" spans="1:23">
      <c r="A54" s="2" t="s">
        <v>152</v>
      </c>
      <c r="T54" s="12" t="s">
        <v>144</v>
      </c>
    </row>
    <row r="55" spans="1:23">
      <c r="Q55" s="27"/>
      <c r="R55" s="28"/>
      <c r="S55" s="28"/>
      <c r="T55" s="28"/>
      <c r="U55" s="28"/>
      <c r="V55" s="28"/>
      <c r="W55" s="29"/>
    </row>
    <row r="56" spans="1:23">
      <c r="N56" s="25" t="s">
        <v>145</v>
      </c>
      <c r="Q56" s="30"/>
      <c r="W56" s="31"/>
    </row>
    <row r="57" spans="1:23">
      <c r="Q57" s="32"/>
      <c r="R57" s="33"/>
      <c r="S57" s="33"/>
      <c r="T57" s="33"/>
      <c r="U57" s="33"/>
      <c r="V57" s="33"/>
      <c r="W57" s="34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11" workbookViewId="0" xr3:uid="{9B253EF2-77E0-53E3-AE26-4D66ECD923F3}">
      <selection activeCell="P24" sqref="P24"/>
    </sheetView>
  </sheetViews>
  <sheetFormatPr defaultColWidth="9.140625" defaultRowHeight="12.75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/>
    <row r="2" spans="2:22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/>
    <row r="4" spans="2:22" ht="15.75" customHeight="1">
      <c r="B4" s="151" t="s">
        <v>153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4.5" customHeight="1"/>
    <row r="7" spans="2:22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idden="1"/>
    <row r="9" spans="2:22" ht="15.75">
      <c r="B9" s="10" t="s">
        <v>154</v>
      </c>
      <c r="C9" s="10"/>
      <c r="D9" s="10"/>
      <c r="E9" s="10"/>
      <c r="H9" s="113" t="str">
        <f>Kriminal!$H$6</f>
        <v>Gunju 2022</v>
      </c>
      <c r="I9" s="113"/>
    </row>
    <row r="10" spans="2:22" ht="3.75" customHeight="1"/>
    <row r="11" spans="2:22" ht="106.7" customHeight="1">
      <c r="B11" s="152" t="s">
        <v>123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2" ht="6.75" hidden="1" customHeight="1"/>
    <row r="13" spans="2:22" ht="10.5" customHeight="1">
      <c r="B13" s="154" t="s">
        <v>124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155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156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 t="shared" ref="S23:S43" si="0">IF(ISNUMBER(G23),G23,0)+IF(ISNUMBER(I23),I23,0)-IF(ISNUMBER(M23),M23,0)+IF(ISNUMBER(O23),O23,0)-IF(ISNUMBER(Q23),Q23,0)+IF(ISNUMBER(K23),K23,0)</f>
        <v>0</v>
      </c>
      <c r="U23" s="35">
        <v>0</v>
      </c>
      <c r="W23" s="40">
        <f>IF(ISNUMBER(S23),S23,0)-IF(ISNUMBER(U23),U23,0)</f>
        <v>0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3">
        <v>10</v>
      </c>
      <c r="I24" s="36"/>
      <c r="K24" s="36"/>
      <c r="M24" s="36"/>
      <c r="O24" s="36">
        <v>1</v>
      </c>
      <c r="Q24" s="36"/>
      <c r="S24" s="40">
        <f t="shared" si="0"/>
        <v>11</v>
      </c>
      <c r="U24" s="36">
        <v>0</v>
      </c>
      <c r="W24" s="40">
        <f>IF(ISNUMBER(S24),S24,0)-IF(ISNUMBER(U24),U24,0)</f>
        <v>11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25">
        <v>70</v>
      </c>
      <c r="I25" s="36">
        <v>3</v>
      </c>
      <c r="K25" s="36"/>
      <c r="M25" s="36">
        <v>4</v>
      </c>
      <c r="O25" s="36"/>
      <c r="Q25" s="36"/>
      <c r="S25" s="40">
        <f t="shared" si="0"/>
        <v>69</v>
      </c>
      <c r="U25" s="36"/>
      <c r="W25" s="40">
        <f>IF(ISNUMBER(S25),S25,0)-IF(ISNUMBER(U25),U25,0)</f>
        <v>69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 t="shared" si="0"/>
        <v>0</v>
      </c>
      <c r="U26" s="36"/>
      <c r="W26" s="40">
        <f t="shared" ref="W26:W43" si="1">IF(ISNUMBER(S26),S26,0)-IF(ISNUMBER(U26),U26,0)</f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0"/>
        <v>0</v>
      </c>
      <c r="U27" s="36"/>
      <c r="W27" s="40">
        <f t="shared" si="1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3">
        <v>0</v>
      </c>
      <c r="I28" s="36"/>
      <c r="K28" s="36"/>
      <c r="M28" s="36"/>
      <c r="O28" s="36"/>
      <c r="Q28" s="36"/>
      <c r="S28" s="40">
        <f t="shared" si="0"/>
        <v>0</v>
      </c>
      <c r="U28" s="36">
        <v>0</v>
      </c>
      <c r="W28" s="40">
        <f t="shared" si="1"/>
        <v>0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0"/>
        <v>0</v>
      </c>
      <c r="U29" s="36"/>
      <c r="W29" s="40">
        <f t="shared" si="1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0"/>
        <v>0</v>
      </c>
      <c r="U30" s="36">
        <v>0</v>
      </c>
      <c r="W30" s="40">
        <f t="shared" si="1"/>
        <v>0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0"/>
        <v>0</v>
      </c>
      <c r="U31" s="36"/>
      <c r="W31" s="40">
        <f t="shared" si="1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3">
        <v>0</v>
      </c>
      <c r="I32" s="36"/>
      <c r="K32" s="36"/>
      <c r="M32" s="36"/>
      <c r="O32" s="36"/>
      <c r="Q32" s="36"/>
      <c r="S32" s="40">
        <f t="shared" si="0"/>
        <v>0</v>
      </c>
      <c r="U32" s="36">
        <v>0</v>
      </c>
      <c r="W32" s="40">
        <f t="shared" si="1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3">
        <v>0</v>
      </c>
      <c r="I33" s="36"/>
      <c r="K33" s="36"/>
      <c r="M33" s="36"/>
      <c r="O33" s="36"/>
      <c r="Q33" s="36"/>
      <c r="S33" s="40">
        <f t="shared" si="0"/>
        <v>0</v>
      </c>
      <c r="U33" s="36"/>
      <c r="W33" s="40">
        <f t="shared" si="1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>
        <v>0</v>
      </c>
      <c r="I34" s="36"/>
      <c r="K34" s="36"/>
      <c r="M34" s="36"/>
      <c r="O34" s="36"/>
      <c r="Q34" s="36"/>
      <c r="S34" s="40">
        <f t="shared" si="0"/>
        <v>0</v>
      </c>
      <c r="U34" s="36">
        <v>0</v>
      </c>
      <c r="W34" s="40">
        <f t="shared" si="1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>
        <v>0</v>
      </c>
      <c r="I35" s="36"/>
      <c r="K35" s="36"/>
      <c r="M35" s="36"/>
      <c r="O35" s="36"/>
      <c r="Q35" s="36"/>
      <c r="S35" s="40">
        <f t="shared" si="0"/>
        <v>0</v>
      </c>
      <c r="U35" s="36"/>
      <c r="W35" s="40">
        <f t="shared" si="1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/>
      <c r="I36" s="36">
        <v>0</v>
      </c>
      <c r="K36" s="36">
        <v>0</v>
      </c>
      <c r="M36" s="36"/>
      <c r="O36" s="36">
        <v>0</v>
      </c>
      <c r="Q36" s="36">
        <v>0</v>
      </c>
      <c r="S36" s="40">
        <f t="shared" si="0"/>
        <v>0</v>
      </c>
      <c r="U36" s="36">
        <v>0</v>
      </c>
      <c r="V36">
        <v>0</v>
      </c>
      <c r="W36" s="40">
        <f t="shared" si="1"/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 t="shared" si="0"/>
        <v>0</v>
      </c>
      <c r="U37" s="36"/>
      <c r="W37" s="40">
        <f t="shared" si="1"/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0"/>
        <v>0</v>
      </c>
      <c r="U38" s="36"/>
      <c r="W38" s="40">
        <f t="shared" si="1"/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0"/>
        <v>0</v>
      </c>
      <c r="U39" s="36"/>
      <c r="W39" s="40">
        <f t="shared" si="1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0"/>
        <v>0</v>
      </c>
      <c r="U40" s="36"/>
      <c r="W40" s="40">
        <f t="shared" si="1"/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0"/>
        <v>0</v>
      </c>
      <c r="U41" s="36"/>
      <c r="W41" s="40">
        <f t="shared" si="1"/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>
        <v>0</v>
      </c>
      <c r="I42" s="36"/>
      <c r="K42" s="36"/>
      <c r="M42" s="36"/>
      <c r="O42" s="36"/>
      <c r="Q42" s="36"/>
      <c r="S42" s="40">
        <f t="shared" si="0"/>
        <v>0</v>
      </c>
      <c r="U42" s="36"/>
      <c r="W42" s="40">
        <f t="shared" si="1"/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>
        <v>0</v>
      </c>
      <c r="I43" s="36"/>
      <c r="K43" s="36"/>
      <c r="M43" s="36"/>
      <c r="O43" s="36"/>
      <c r="Q43" s="36"/>
      <c r="S43" s="40">
        <f t="shared" si="0"/>
        <v>0</v>
      </c>
      <c r="U43" s="36"/>
      <c r="W43" s="40">
        <f t="shared" si="1"/>
        <v>0</v>
      </c>
      <c r="X43" s="23"/>
    </row>
    <row r="44" spans="2:24" ht="6" customHeight="1">
      <c r="B44" s="21"/>
      <c r="X44" s="23"/>
    </row>
    <row r="45" spans="2:24" ht="13.5" thickBot="1">
      <c r="B45" s="21"/>
      <c r="C45" t="s">
        <v>139</v>
      </c>
      <c r="G45" s="41">
        <f>SUM(G23:G43)</f>
        <v>80</v>
      </c>
      <c r="H45" s="40"/>
      <c r="I45" s="41">
        <f>SUM(I22:I43)</f>
        <v>3</v>
      </c>
      <c r="J45" s="40"/>
      <c r="K45" s="41">
        <f>SUM(K23:K43)</f>
        <v>0</v>
      </c>
      <c r="L45" s="40"/>
      <c r="M45" s="41">
        <f>SUM(M22:M43)</f>
        <v>4</v>
      </c>
      <c r="N45" s="40"/>
      <c r="O45" s="41">
        <f>SUM(O22:O43)</f>
        <v>1</v>
      </c>
      <c r="P45" s="40"/>
      <c r="Q45" s="41">
        <f>SUM(Q22:Q43)</f>
        <v>0</v>
      </c>
      <c r="R45" s="40"/>
      <c r="S45" s="41">
        <f>SUM(S22:S43)</f>
        <v>80</v>
      </c>
      <c r="T45" s="40"/>
      <c r="U45" s="41">
        <f>SUM(U22:U43)</f>
        <v>0</v>
      </c>
      <c r="V45" s="40"/>
      <c r="W45" s="41">
        <f>SUM(W22:W43)</f>
        <v>80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158"/>
      <c r="D52" s="158"/>
      <c r="E52" s="158"/>
      <c r="Q52" s="1"/>
      <c r="R52" s="1"/>
      <c r="S52" s="1"/>
      <c r="T52" s="1"/>
      <c r="U52" s="1"/>
      <c r="V52" s="1"/>
      <c r="W52" s="1"/>
    </row>
    <row r="53" spans="3:23">
      <c r="C53" s="150"/>
      <c r="D53" s="150"/>
      <c r="E53" s="150"/>
      <c r="K53" s="120"/>
      <c r="N53" s="25" t="s">
        <v>143</v>
      </c>
      <c r="Q53" s="26"/>
      <c r="S53" s="105"/>
      <c r="T53" s="39"/>
    </row>
    <row r="54" spans="3:23">
      <c r="T54" s="12" t="s">
        <v>157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 xr3:uid="{85D5C41F-068E-5C55-9968-509E7C2A5619}">
      <selection activeCell="Z40" sqref="Z40"/>
    </sheetView>
  </sheetViews>
  <sheetFormatPr defaultColWidth="9.140625" defaultRowHeight="12.75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/>
    <row r="2" spans="2:22" ht="18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/>
    <row r="4" spans="2:22" ht="15.7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2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4.5" customHeight="1"/>
    <row r="7" spans="2:22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hidden="1"/>
    <row r="9" spans="2:22" ht="15.75">
      <c r="B9" s="10"/>
      <c r="C9" s="10"/>
      <c r="D9" s="10"/>
      <c r="E9" s="10"/>
      <c r="H9" s="11"/>
    </row>
    <row r="10" spans="2:22" ht="3.75" customHeight="1"/>
    <row r="11" spans="2:22" ht="106.7" customHeight="1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</row>
    <row r="12" spans="2:22" ht="6.75" hidden="1" customHeight="1"/>
    <row r="13" spans="2:22" ht="10.5" customHeight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/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9"/>
      <c r="K19" s="102"/>
      <c r="L19" s="18"/>
      <c r="M19" s="19"/>
      <c r="N19" s="19"/>
      <c r="O19" s="38"/>
      <c r="P19" s="19"/>
      <c r="Q19" s="38"/>
      <c r="R19" s="19"/>
      <c r="S19" s="19"/>
      <c r="T19" s="19"/>
      <c r="U19" s="19"/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/>
      <c r="D23" s="22"/>
      <c r="E23" s="22"/>
      <c r="G23" s="103"/>
      <c r="I23" s="35"/>
      <c r="K23" s="35"/>
      <c r="M23" s="35"/>
      <c r="O23" s="35"/>
      <c r="Q23" s="35"/>
      <c r="S23" s="40"/>
      <c r="U23" s="35"/>
      <c r="W23" s="40"/>
      <c r="X23" s="23"/>
    </row>
    <row r="24" spans="2:24" ht="15.75" customHeight="1">
      <c r="B24" s="21"/>
      <c r="C24" s="22"/>
      <c r="D24" s="22"/>
      <c r="E24" s="22"/>
      <c r="G24" s="103"/>
      <c r="I24" s="36"/>
      <c r="K24" s="36"/>
      <c r="M24" s="36"/>
      <c r="O24" s="36"/>
      <c r="Q24" s="36"/>
      <c r="S24" s="40"/>
      <c r="U24" s="36"/>
      <c r="W24" s="40"/>
      <c r="X24" s="23"/>
    </row>
    <row r="25" spans="2:24" ht="15.75" customHeight="1">
      <c r="B25" s="21"/>
      <c r="C25" s="22"/>
      <c r="D25" s="22"/>
      <c r="E25" s="22"/>
      <c r="G25" s="103"/>
      <c r="I25" s="36"/>
      <c r="K25" s="36"/>
      <c r="M25" s="36"/>
      <c r="O25" s="36"/>
      <c r="Q25" s="36"/>
      <c r="S25" s="40"/>
      <c r="U25" s="36"/>
      <c r="W25" s="40"/>
      <c r="X25" s="23"/>
    </row>
    <row r="26" spans="2:24" ht="15.75" customHeight="1">
      <c r="B26" s="21"/>
      <c r="C26" s="22"/>
      <c r="D26" s="22"/>
      <c r="E26" s="22"/>
      <c r="G26" s="103"/>
      <c r="I26" s="36"/>
      <c r="K26" s="36"/>
      <c r="M26" s="36"/>
      <c r="O26" s="36"/>
      <c r="Q26" s="36"/>
      <c r="S26" s="40"/>
      <c r="U26" s="36"/>
      <c r="W26" s="40"/>
      <c r="X26" s="23"/>
    </row>
    <row r="27" spans="2:24" ht="15.75" customHeight="1">
      <c r="B27" s="21"/>
      <c r="C27" s="22"/>
      <c r="D27" s="22"/>
      <c r="E27" s="22"/>
      <c r="G27" s="103"/>
      <c r="I27" s="36"/>
      <c r="K27" s="36"/>
      <c r="M27" s="36"/>
      <c r="O27" s="36"/>
      <c r="Q27" s="36"/>
      <c r="S27" s="40"/>
      <c r="U27" s="36"/>
      <c r="W27" s="40"/>
      <c r="X27" s="23"/>
    </row>
    <row r="28" spans="2:24" ht="15.75" customHeight="1">
      <c r="B28" s="21"/>
      <c r="C28" s="22"/>
      <c r="D28" s="22"/>
      <c r="E28" s="22"/>
      <c r="G28" s="103"/>
      <c r="I28" s="36"/>
      <c r="K28" s="36"/>
      <c r="M28" s="36"/>
      <c r="O28" s="36"/>
      <c r="Q28" s="36"/>
      <c r="S28" s="40"/>
      <c r="U28" s="36"/>
      <c r="W28" s="40"/>
      <c r="X28" s="23"/>
    </row>
    <row r="29" spans="2:24" ht="15.75" customHeight="1">
      <c r="B29" s="21"/>
      <c r="C29" s="22"/>
      <c r="D29" s="22"/>
      <c r="E29" s="22"/>
      <c r="G29" s="103"/>
      <c r="I29" s="36"/>
      <c r="K29" s="36"/>
      <c r="M29" s="36"/>
      <c r="O29" s="36"/>
      <c r="Q29" s="36"/>
      <c r="S29" s="40"/>
      <c r="U29" s="36"/>
      <c r="W29" s="40"/>
      <c r="X29" s="23"/>
    </row>
    <row r="30" spans="2:24" ht="15.75" customHeight="1">
      <c r="B30" s="21"/>
      <c r="C30" s="22"/>
      <c r="D30" s="22"/>
      <c r="E30" s="22"/>
      <c r="G30" s="103"/>
      <c r="I30" s="36"/>
      <c r="K30" s="36"/>
      <c r="M30" s="36"/>
      <c r="O30" s="36"/>
      <c r="Q30" s="36"/>
      <c r="S30" s="40"/>
      <c r="U30" s="36"/>
      <c r="W30" s="40"/>
      <c r="X30" s="23"/>
    </row>
    <row r="31" spans="2:24" ht="15.75" customHeight="1">
      <c r="B31" s="21"/>
      <c r="C31" s="22"/>
      <c r="D31" s="22"/>
      <c r="E31" s="22"/>
      <c r="G31" s="103"/>
      <c r="I31" s="36"/>
      <c r="K31" s="36"/>
      <c r="M31" s="36"/>
      <c r="O31" s="36"/>
      <c r="Q31" s="36"/>
      <c r="S31" s="40"/>
      <c r="U31" s="36"/>
      <c r="W31" s="40"/>
      <c r="X31" s="23"/>
    </row>
    <row r="32" spans="2:24" ht="15.75" customHeight="1">
      <c r="B32" s="21"/>
      <c r="C32" s="22"/>
      <c r="D32" s="22"/>
      <c r="E32" s="22"/>
      <c r="G32" s="103"/>
      <c r="I32" s="36"/>
      <c r="K32" s="36"/>
      <c r="M32" s="36"/>
      <c r="O32" s="36"/>
      <c r="Q32" s="36"/>
      <c r="S32" s="40"/>
      <c r="U32" s="36"/>
      <c r="W32" s="40"/>
      <c r="X32" s="23"/>
    </row>
    <row r="33" spans="2:24" ht="15.75" customHeight="1">
      <c r="B33" s="21"/>
      <c r="C33" s="22"/>
      <c r="D33" s="22"/>
      <c r="E33" s="22"/>
      <c r="G33" s="103"/>
      <c r="I33" s="36"/>
      <c r="K33" s="36"/>
      <c r="M33" s="36"/>
      <c r="O33" s="36"/>
      <c r="Q33" s="36"/>
      <c r="S33" s="40"/>
      <c r="U33" s="36"/>
      <c r="W33" s="40"/>
      <c r="X33" s="23"/>
    </row>
    <row r="34" spans="2:24" ht="15.75" customHeight="1">
      <c r="B34" s="21"/>
      <c r="C34" s="22"/>
      <c r="D34" s="22"/>
      <c r="E34" s="22"/>
      <c r="G34" s="103"/>
      <c r="I34" s="36"/>
      <c r="K34" s="36"/>
      <c r="M34" s="36"/>
      <c r="O34" s="36"/>
      <c r="Q34" s="36"/>
      <c r="S34" s="40"/>
      <c r="U34" s="36"/>
      <c r="W34" s="40"/>
      <c r="X34" s="23"/>
    </row>
    <row r="35" spans="2:24" ht="15.75" customHeight="1">
      <c r="B35" s="21"/>
      <c r="C35" s="22"/>
      <c r="D35" s="22"/>
      <c r="E35" s="22"/>
      <c r="G35" s="103"/>
      <c r="I35" s="36"/>
      <c r="K35" s="36"/>
      <c r="M35" s="36"/>
      <c r="O35" s="36"/>
      <c r="Q35" s="36"/>
      <c r="S35" s="40"/>
      <c r="U35" s="36"/>
      <c r="W35" s="40"/>
      <c r="X35" s="23"/>
    </row>
    <row r="36" spans="2:24" ht="15.75" customHeight="1">
      <c r="B36" s="21"/>
      <c r="C36" s="22"/>
      <c r="D36" s="22"/>
      <c r="E36" s="22"/>
      <c r="G36" s="103"/>
      <c r="I36" s="36"/>
      <c r="K36" s="36"/>
      <c r="M36" s="36"/>
      <c r="O36" s="36"/>
      <c r="Q36" s="36"/>
      <c r="S36" s="40"/>
      <c r="U36" s="36"/>
      <c r="W36" s="40"/>
      <c r="X36" s="23"/>
    </row>
    <row r="37" spans="2:24" ht="15.75" customHeight="1">
      <c r="B37" s="21"/>
      <c r="C37" s="22"/>
      <c r="D37" s="22"/>
      <c r="E37" s="22"/>
      <c r="G37" s="103"/>
      <c r="I37" s="36"/>
      <c r="K37" s="36"/>
      <c r="M37" s="36"/>
      <c r="O37" s="36"/>
      <c r="Q37" s="36"/>
      <c r="S37" s="40"/>
      <c r="U37" s="36"/>
      <c r="W37" s="40"/>
      <c r="X37" s="23"/>
    </row>
    <row r="38" spans="2:24" ht="15.75" customHeight="1">
      <c r="B38" s="21"/>
      <c r="C38" s="22"/>
      <c r="D38" s="22"/>
      <c r="E38" s="22"/>
      <c r="G38" s="103"/>
      <c r="I38" s="36"/>
      <c r="K38" s="36"/>
      <c r="M38" s="36"/>
      <c r="O38" s="36"/>
      <c r="Q38" s="36"/>
      <c r="S38" s="40"/>
      <c r="U38" s="36"/>
      <c r="W38" s="40"/>
      <c r="X38" s="23"/>
    </row>
    <row r="39" spans="2:24" ht="15.75" customHeight="1">
      <c r="B39" s="21"/>
      <c r="C39" s="22"/>
      <c r="D39" s="22"/>
      <c r="E39" s="22"/>
      <c r="G39" s="103"/>
      <c r="I39" s="36"/>
      <c r="K39" s="36"/>
      <c r="M39" s="36"/>
      <c r="O39" s="36"/>
      <c r="Q39" s="36"/>
      <c r="S39" s="40"/>
      <c r="U39" s="36"/>
      <c r="W39" s="40"/>
      <c r="X39" s="23"/>
    </row>
    <row r="40" spans="2:24" ht="15.75" customHeight="1">
      <c r="B40" s="21"/>
      <c r="C40" s="22"/>
      <c r="D40" s="22"/>
      <c r="E40" s="22"/>
      <c r="G40" s="103"/>
      <c r="I40" s="36"/>
      <c r="K40" s="36"/>
      <c r="M40" s="36"/>
      <c r="O40" s="36"/>
      <c r="Q40" s="36"/>
      <c r="S40" s="40"/>
      <c r="U40" s="36"/>
      <c r="W40" s="40"/>
      <c r="X40" s="23"/>
    </row>
    <row r="41" spans="2:24" ht="15.75" customHeight="1">
      <c r="B41" s="21"/>
      <c r="C41" s="22"/>
      <c r="D41" s="22"/>
      <c r="E41" s="22"/>
      <c r="G41" s="103"/>
      <c r="I41" s="36"/>
      <c r="K41" s="36"/>
      <c r="M41" s="36"/>
      <c r="O41" s="36"/>
      <c r="Q41" s="36"/>
      <c r="S41" s="40"/>
      <c r="U41" s="36"/>
      <c r="W41" s="40"/>
      <c r="X41" s="23"/>
    </row>
    <row r="42" spans="2:24" ht="15.75" customHeight="1">
      <c r="B42" s="21"/>
      <c r="C42" s="22"/>
      <c r="D42" s="22"/>
      <c r="E42" s="22"/>
      <c r="G42" s="103"/>
      <c r="I42" s="36"/>
      <c r="K42" s="36"/>
      <c r="M42" s="36"/>
      <c r="O42" s="36"/>
      <c r="Q42" s="36"/>
      <c r="S42" s="40"/>
      <c r="U42" s="36"/>
      <c r="W42" s="40"/>
      <c r="X42" s="23"/>
    </row>
    <row r="43" spans="2:24" ht="15.75" customHeight="1">
      <c r="B43" s="21"/>
      <c r="C43" s="22"/>
      <c r="D43" s="22"/>
      <c r="E43" s="22"/>
      <c r="G43" s="103"/>
      <c r="I43" s="36"/>
      <c r="K43" s="36"/>
      <c r="M43" s="36"/>
      <c r="O43" s="36"/>
      <c r="Q43" s="36"/>
      <c r="S43" s="40"/>
      <c r="U43" s="36"/>
      <c r="W43" s="40"/>
      <c r="X43" s="23"/>
    </row>
    <row r="44" spans="2:24" ht="6" customHeight="1">
      <c r="B44" s="21"/>
      <c r="X44" s="23"/>
    </row>
    <row r="45" spans="2:24" ht="13.5" thickBot="1">
      <c r="B45" s="21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U47" s="22"/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1" spans="3:23">
      <c r="N51" s="25"/>
      <c r="Q51" s="26"/>
    </row>
    <row r="52" spans="3:23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>
      <c r="C53" s="150"/>
      <c r="D53" s="150"/>
      <c r="E53" s="150"/>
      <c r="N53" s="25"/>
      <c r="Q53" s="26"/>
      <c r="T53" s="39"/>
    </row>
    <row r="54" spans="3:23">
      <c r="T54" s="12"/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/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" workbookViewId="0" xr3:uid="{44B22561-5205-5C8A-B808-2C70100D228F}">
      <selection activeCell="U24" sqref="U24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140625" customWidth="1"/>
    <col min="5" max="5" width="10.28515625" customWidth="1"/>
    <col min="6" max="6" width="1.7109375" customWidth="1"/>
    <col min="7" max="7" width="5.425781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7109375" customWidth="1"/>
    <col min="20" max="20" width="1.7109375" customWidth="1"/>
    <col min="21" max="21" width="5.140625" style="106" customWidth="1"/>
    <col min="22" max="22" width="1.7109375" customWidth="1"/>
    <col min="23" max="23" width="7.28515625" customWidth="1"/>
    <col min="24" max="24" width="1.140625" customWidth="1"/>
  </cols>
  <sheetData>
    <row r="1" spans="2:25" hidden="1">
      <c r="U1" s="105"/>
    </row>
    <row r="2" spans="2:25" ht="18"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5" ht="6" customHeight="1">
      <c r="U3" s="105"/>
    </row>
    <row r="4" spans="2:25" ht="15.75" customHeight="1">
      <c r="B4" s="160" t="s">
        <v>158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2:25" ht="12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5" ht="5.45" customHeight="1">
      <c r="U6" s="105"/>
    </row>
    <row r="7" spans="2:25" ht="12" hidden="1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5" hidden="1">
      <c r="U8" s="105"/>
    </row>
    <row r="9" spans="2:25" s="105" customFormat="1" ht="15.75">
      <c r="B9" s="10" t="s">
        <v>122</v>
      </c>
      <c r="C9" s="10"/>
      <c r="D9" s="10"/>
      <c r="E9" s="10"/>
      <c r="H9" s="139" t="str">
        <f>Kriminal!H6</f>
        <v>Gunju 2022</v>
      </c>
      <c r="K9" s="2"/>
      <c r="Q9" s="135"/>
    </row>
    <row r="10" spans="2:25" ht="3.75" customHeight="1">
      <c r="U10" s="105"/>
    </row>
    <row r="11" spans="2:25" ht="106.7" customHeight="1">
      <c r="B11" s="152" t="s">
        <v>123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5" ht="6.75" hidden="1" customHeight="1">
      <c r="U12" s="105"/>
    </row>
    <row r="13" spans="2:25" ht="10.5" customHeight="1">
      <c r="B13" s="154" t="s">
        <v>124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5" ht="41.25" customHeight="1">
      <c r="O14" s="1"/>
      <c r="P14" s="1"/>
      <c r="Q14" s="1"/>
      <c r="R14" s="1"/>
      <c r="S14" s="1"/>
      <c r="T14" s="1"/>
      <c r="U14" s="94"/>
    </row>
    <row r="15" spans="2:25" ht="12.95" customHeight="1">
      <c r="R15" s="12" t="s">
        <v>125</v>
      </c>
      <c r="U15" s="105"/>
    </row>
    <row r="16" spans="2:25" ht="11.25" customHeight="1">
      <c r="R16" s="12"/>
      <c r="U16" s="105"/>
      <c r="Y16" s="2"/>
    </row>
    <row r="17" spans="2:29" ht="10.5" customHeight="1"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9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>
      <c r="U20" s="105"/>
    </row>
    <row r="21" spans="2:29" ht="3.75" customHeight="1">
      <c r="U21" s="105"/>
    </row>
    <row r="22" spans="2:29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0"/>
      <c r="V22" s="14"/>
      <c r="W22" s="14"/>
      <c r="X22" s="16"/>
    </row>
    <row r="23" spans="2:29" ht="15.75" customHeight="1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123"/>
      <c r="S23" s="40">
        <f t="shared" ref="S23:S36" si="0">IF(ISNUMBER(G23),G23,0)+IF(ISNUMBER(I23),I23,0)-IF(ISNUMBER(M23),M23,0)+IF(ISNUMBER(O23),O23,0)-IF(ISNUMBER(Q23),Q23,0)+IF(ISNUMBER(K23),K23,0)</f>
        <v>0</v>
      </c>
      <c r="U23" s="126">
        <v>0</v>
      </c>
      <c r="W23" s="40">
        <f t="shared" ref="W23:W36" si="1">IF(ISNUMBER(S23),S23,0)-IF(ISNUMBER(U23),U23,0)</f>
        <v>0</v>
      </c>
      <c r="X23" s="23"/>
    </row>
    <row r="24" spans="2:29" ht="15.75" customHeight="1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127"/>
      <c r="S24" s="40">
        <f t="shared" si="0"/>
        <v>0</v>
      </c>
      <c r="U24" s="127"/>
      <c r="W24" s="40">
        <f t="shared" si="1"/>
        <v>0</v>
      </c>
      <c r="X24" s="23"/>
    </row>
    <row r="25" spans="2:29" ht="15.75" customHeight="1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si="0"/>
        <v>0</v>
      </c>
      <c r="U25" s="127"/>
      <c r="W25" s="40">
        <f t="shared" si="1"/>
        <v>0</v>
      </c>
      <c r="X25" s="23"/>
    </row>
    <row r="26" spans="2:29" ht="15.75" customHeight="1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 t="shared" si="0"/>
        <v>0</v>
      </c>
      <c r="U26" s="127"/>
      <c r="W26" s="40">
        <f t="shared" si="1"/>
        <v>0</v>
      </c>
      <c r="X26" s="23"/>
    </row>
    <row r="27" spans="2:29" ht="15.75" customHeight="1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0"/>
        <v>0</v>
      </c>
      <c r="U27" s="127"/>
      <c r="W27" s="40">
        <f t="shared" si="1"/>
        <v>0</v>
      </c>
      <c r="X27" s="23"/>
    </row>
    <row r="28" spans="2:29" ht="15.75" customHeight="1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127"/>
      <c r="Q28" s="36"/>
      <c r="S28" s="40">
        <f>IF(ISNUMBER(G28),G28,0)+IF(ISNUMBER(I28),I28,0)-IF(ISNUMBER(M28),M28,0)+IF(ISNUMBER(O28),O28,0)-IF(ISNUMBER(Q28),Q28,0)+IF(ISNUMBER(#REF!),#REF!,0)</f>
        <v>0</v>
      </c>
      <c r="U28" s="116">
        <v>0</v>
      </c>
      <c r="W28" s="40">
        <f t="shared" si="1"/>
        <v>0</v>
      </c>
      <c r="X28" s="23"/>
    </row>
    <row r="29" spans="2:29" ht="15.75" customHeight="1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>IF(ISNUMBER(G29),G29,0)+IF(ISNUMBER(I29),I29,0)-IF(ISNUMBER(M29),M29,0)+IF(ISNUMBER(O29),O29,0)-IF(ISNUMBER(Q29),Q29,0)+IF(ISNUMBER(K28),K28,0)</f>
        <v>0</v>
      </c>
      <c r="U29" s="127"/>
      <c r="W29" s="40">
        <f t="shared" si="1"/>
        <v>0</v>
      </c>
      <c r="X29" s="23"/>
    </row>
    <row r="30" spans="2:29" ht="15.75" customHeight="1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0"/>
        <v>0</v>
      </c>
      <c r="U30" s="116">
        <v>0</v>
      </c>
      <c r="W30" s="40">
        <f t="shared" si="1"/>
        <v>0</v>
      </c>
      <c r="X30" s="23"/>
    </row>
    <row r="31" spans="2:29" ht="15.75" customHeight="1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0"/>
        <v>0</v>
      </c>
      <c r="U31" s="127"/>
      <c r="W31" s="40">
        <f t="shared" si="1"/>
        <v>0</v>
      </c>
      <c r="X31" s="23"/>
    </row>
    <row r="32" spans="2:29" ht="15.75" customHeight="1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0"/>
        <v>0</v>
      </c>
      <c r="U32" s="116">
        <v>0</v>
      </c>
      <c r="W32" s="40">
        <f t="shared" si="1"/>
        <v>0</v>
      </c>
      <c r="X32" s="23"/>
      <c r="AC32" t="s">
        <v>159</v>
      </c>
    </row>
    <row r="33" spans="2:24" ht="15.75" customHeight="1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0"/>
        <v>0</v>
      </c>
      <c r="U33" s="127"/>
      <c r="W33" s="40">
        <f t="shared" si="1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0"/>
        <v>0</v>
      </c>
      <c r="U34" s="116">
        <v>0</v>
      </c>
      <c r="W34" s="40">
        <f t="shared" si="1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/>
      <c r="I35" s="127"/>
      <c r="K35" s="36"/>
      <c r="M35" s="36"/>
      <c r="O35" s="36"/>
      <c r="Q35" s="36"/>
      <c r="S35" s="40">
        <f t="shared" si="0"/>
        <v>0</v>
      </c>
      <c r="U35" s="116">
        <v>0</v>
      </c>
      <c r="W35" s="40">
        <f t="shared" si="1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0"/>
        <v>0</v>
      </c>
      <c r="U36" s="116">
        <v>0</v>
      </c>
      <c r="W36" s="40">
        <f t="shared" si="1"/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 t="shared" ref="S37:S43" si="2">IF(ISNUMBER(G37),G37,0)+IF(ISNUMBER(I37),I37,0)-IF(ISNUMBER(M37),M37,0)+IF(ISNUMBER(O37),O37,0)-IF(ISNUMBER(Q37),Q37,0)+IF(ISNUMBER(K37),K37,0)</f>
        <v>0</v>
      </c>
      <c r="U37" s="127"/>
      <c r="W37" s="40">
        <f t="shared" ref="W37:W43" si="3">IF(ISNUMBER(S37),S37,0)-IF(ISNUMBER(U37),U37,0)</f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2"/>
        <v>0</v>
      </c>
      <c r="U38" s="127"/>
      <c r="W38" s="40">
        <f t="shared" si="3"/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2"/>
        <v>0</v>
      </c>
      <c r="U39" s="127"/>
      <c r="W39" s="40">
        <f t="shared" si="3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2"/>
        <v>0</v>
      </c>
      <c r="U40" s="127"/>
      <c r="W40" s="40">
        <f t="shared" si="3"/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2"/>
        <v>0</v>
      </c>
      <c r="U41" s="127"/>
      <c r="W41" s="40">
        <f t="shared" si="3"/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 t="shared" si="2"/>
        <v>0</v>
      </c>
      <c r="U42" s="127"/>
      <c r="W42" s="40">
        <f t="shared" si="3"/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 t="shared" si="2"/>
        <v>0</v>
      </c>
      <c r="U43" s="127"/>
      <c r="W43" s="40">
        <f t="shared" si="3"/>
        <v>0</v>
      </c>
      <c r="X43" s="23"/>
    </row>
    <row r="44" spans="2:24">
      <c r="B44" s="21"/>
      <c r="U44" s="105"/>
      <c r="W44" s="1"/>
      <c r="X44" s="136"/>
    </row>
    <row r="45" spans="2:24" ht="13.5" thickBot="1">
      <c r="B45" s="21"/>
      <c r="C45" t="s">
        <v>139</v>
      </c>
      <c r="G45" s="41">
        <f>SUM(G23:G43)</f>
        <v>0</v>
      </c>
      <c r="H45" s="41">
        <f t="shared" ref="H45:W45" si="4">SUM(H23:H43)</f>
        <v>0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>SUM(S23:S43)</f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23"/>
    </row>
    <row r="46" spans="2:24" ht="4.5" customHeight="1" thickTop="1">
      <c r="B46" s="21"/>
      <c r="U46" s="105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13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1"/>
      <c r="V48" s="18"/>
      <c r="W48" s="18"/>
      <c r="X48" s="24"/>
    </row>
    <row r="49" spans="2:24">
      <c r="C49" s="117"/>
      <c r="D49" s="132" t="s">
        <v>160</v>
      </c>
      <c r="E49" s="132"/>
      <c r="F49" s="105"/>
      <c r="G49" s="133">
        <v>0</v>
      </c>
      <c r="H49" s="118"/>
      <c r="I49" s="133"/>
      <c r="J49" s="118"/>
      <c r="K49" s="119"/>
      <c r="L49" s="118"/>
      <c r="M49" s="133"/>
      <c r="N49" s="118"/>
      <c r="O49" s="119"/>
      <c r="P49" s="118"/>
      <c r="Q49" s="119"/>
      <c r="R49" s="118"/>
      <c r="S49" s="40">
        <f t="shared" ref="S49" si="5">IF(ISNUMBER(G49),G49,0)+IF(ISNUMBER(I49),I49,0)-IF(ISNUMBER(M49),M49,0)+IF(ISNUMBER(O49),O49,0)-IF(ISNUMBER(Q49),Q49,0)+IF(ISNUMBER(K49),K49,0)</f>
        <v>0</v>
      </c>
      <c r="T49" s="105"/>
      <c r="U49" s="127"/>
      <c r="V49" s="105"/>
      <c r="W49" s="40">
        <f t="shared" ref="W49" si="6">IF(ISNUMBER(S49),S49,0)-IF(ISNUMBER(U49),U49,0)</f>
        <v>0</v>
      </c>
      <c r="X49" s="23"/>
    </row>
    <row r="50" spans="2:24">
      <c r="C50" t="s">
        <v>140</v>
      </c>
      <c r="U50" s="105"/>
    </row>
    <row r="51" spans="2:24" ht="15" customHeight="1">
      <c r="N51" s="25" t="s">
        <v>141</v>
      </c>
      <c r="Q51" s="26"/>
      <c r="U51" s="105"/>
    </row>
    <row r="52" spans="2:24">
      <c r="B52" s="128"/>
      <c r="C52" s="124" t="s">
        <v>161</v>
      </c>
      <c r="D52" s="129"/>
      <c r="E52" s="1"/>
      <c r="Q52" s="161" t="s">
        <v>162</v>
      </c>
      <c r="R52" s="161"/>
      <c r="S52" s="161"/>
      <c r="T52" s="161"/>
      <c r="U52" s="161"/>
      <c r="V52" s="161"/>
      <c r="W52" s="161"/>
    </row>
    <row r="53" spans="2:24">
      <c r="C53" s="150" t="s">
        <v>142</v>
      </c>
      <c r="D53" s="150"/>
      <c r="E53" s="150"/>
      <c r="N53" s="25" t="s">
        <v>143</v>
      </c>
      <c r="Q53" s="26"/>
      <c r="T53" s="39"/>
      <c r="U53" s="105"/>
    </row>
    <row r="54" spans="2:24">
      <c r="T54" s="12" t="s">
        <v>144</v>
      </c>
      <c r="U54" s="105"/>
    </row>
    <row r="55" spans="2:24">
      <c r="Q55" s="27"/>
      <c r="R55" s="28"/>
      <c r="S55" s="28"/>
      <c r="T55" s="28"/>
      <c r="U55" s="142"/>
      <c r="V55" s="28"/>
      <c r="W55" s="29"/>
    </row>
    <row r="56" spans="2:24">
      <c r="N56" s="25" t="s">
        <v>145</v>
      </c>
      <c r="Q56" s="30"/>
      <c r="U56" s="105"/>
      <c r="W56" s="31"/>
    </row>
    <row r="57" spans="2:24">
      <c r="Q57" s="32"/>
      <c r="R57" s="33"/>
      <c r="S57" s="33"/>
      <c r="T57" s="33"/>
      <c r="U57" s="143"/>
      <c r="V57" s="33"/>
      <c r="W57" s="34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Law Courts - Valletta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john.d.vella@courtservices.mt</cp:lastModifiedBy>
  <cp:revision/>
  <dcterms:created xsi:type="dcterms:W3CDTF">2001-09-20T13:22:09Z</dcterms:created>
  <dcterms:modified xsi:type="dcterms:W3CDTF">2022-12-31T13:18:50Z</dcterms:modified>
  <cp:category/>
  <cp:contentStatus/>
</cp:coreProperties>
</file>