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EEA5442E-35A7-4F85-9C5C-1C2485F90002}" xr6:coauthVersionLast="47" xr6:coauthVersionMax="47" xr10:uidLastSave="{00000000-0000-0000-0000-000000000000}"/>
  <bookViews>
    <workbookView xWindow="-120" yWindow="-120" windowWidth="20730" windowHeight="11040" tabRatio="934" activeTab="3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W43" i="27"/>
  <c r="S49" i="27"/>
  <c r="W49" i="27" s="1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 s="1"/>
  <c r="S25" i="27"/>
  <c r="B12" i="7" s="1"/>
  <c r="S26" i="27"/>
  <c r="W26" i="27" s="1"/>
  <c r="S27" i="27"/>
  <c r="W27" i="27" s="1"/>
  <c r="S28" i="27"/>
  <c r="B15" i="7" s="1"/>
  <c r="S29" i="27"/>
  <c r="W29" i="27" s="1"/>
  <c r="S30" i="27"/>
  <c r="W30" i="27" s="1"/>
  <c r="S31" i="27"/>
  <c r="W31" i="27" s="1"/>
  <c r="S32" i="27"/>
  <c r="W32" i="27" s="1"/>
  <c r="S33" i="27"/>
  <c r="W33" i="27"/>
  <c r="S34" i="27"/>
  <c r="W34" i="27" s="1"/>
  <c r="S35" i="27"/>
  <c r="B22" i="7"/>
  <c r="S36" i="27"/>
  <c r="W36" i="27" s="1"/>
  <c r="S37" i="27"/>
  <c r="W37" i="27" s="1"/>
  <c r="S38" i="27"/>
  <c r="W38" i="27" s="1"/>
  <c r="S39" i="27"/>
  <c r="B26" i="7" s="1"/>
  <c r="S40" i="27"/>
  <c r="W40" i="27" s="1"/>
  <c r="B27" i="7"/>
  <c r="S41" i="27"/>
  <c r="W41" i="27" s="1"/>
  <c r="S42" i="27"/>
  <c r="W42" i="27" s="1"/>
  <c r="S43" i="27"/>
  <c r="S44" i="27"/>
  <c r="W44" i="27"/>
  <c r="E10" i="3"/>
  <c r="S26" i="28"/>
  <c r="C13" i="7"/>
  <c r="S27" i="28"/>
  <c r="C14" i="7" s="1"/>
  <c r="S28" i="28"/>
  <c r="W28" i="28"/>
  <c r="S29" i="28"/>
  <c r="W29" i="28" s="1"/>
  <c r="S30" i="28"/>
  <c r="C17" i="7" s="1"/>
  <c r="S31" i="28"/>
  <c r="W31" i="28" s="1"/>
  <c r="S32" i="28"/>
  <c r="C19" i="7"/>
  <c r="S33" i="28"/>
  <c r="C20" i="7" s="1"/>
  <c r="S34" i="28"/>
  <c r="W34" i="28"/>
  <c r="S35" i="28"/>
  <c r="W35" i="28" s="1"/>
  <c r="S36" i="28"/>
  <c r="W36" i="28" s="1"/>
  <c r="S37" i="28"/>
  <c r="W37" i="28"/>
  <c r="S38" i="28"/>
  <c r="C25" i="7" s="1"/>
  <c r="S39" i="28"/>
  <c r="W39" i="28" s="1"/>
  <c r="S40" i="28"/>
  <c r="C27" i="7" s="1"/>
  <c r="S41" i="28"/>
  <c r="C28" i="7" s="1"/>
  <c r="S42" i="28"/>
  <c r="W42" i="28"/>
  <c r="C29" i="7"/>
  <c r="S43" i="28"/>
  <c r="C30" i="7"/>
  <c r="C12" i="3"/>
  <c r="D12" i="3"/>
  <c r="U45" i="36"/>
  <c r="M13" i="43" s="1"/>
  <c r="S43" i="36"/>
  <c r="W43" i="36" s="1"/>
  <c r="W42" i="36"/>
  <c r="S41" i="36"/>
  <c r="W41" i="36" s="1"/>
  <c r="S40" i="36"/>
  <c r="D27" i="7" s="1"/>
  <c r="S39" i="36"/>
  <c r="D26" i="7" s="1"/>
  <c r="S38" i="36"/>
  <c r="W38" i="36" s="1"/>
  <c r="S37" i="36"/>
  <c r="W37" i="36" s="1"/>
  <c r="S36" i="36"/>
  <c r="W36" i="36" s="1"/>
  <c r="S35" i="36"/>
  <c r="W35" i="36"/>
  <c r="S34" i="36"/>
  <c r="W34" i="36" s="1"/>
  <c r="S33" i="36"/>
  <c r="W33" i="36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D14" i="7" s="1"/>
  <c r="S26" i="36"/>
  <c r="S25" i="36"/>
  <c r="W25" i="36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 s="1"/>
  <c r="S39" i="38"/>
  <c r="W39" i="38" s="1"/>
  <c r="S38" i="38"/>
  <c r="W38" i="38"/>
  <c r="S37" i="38"/>
  <c r="W37" i="38"/>
  <c r="S36" i="38"/>
  <c r="W36" i="38" s="1"/>
  <c r="S35" i="38"/>
  <c r="W35" i="38" s="1"/>
  <c r="S34" i="38"/>
  <c r="W34" i="38" s="1"/>
  <c r="S33" i="38"/>
  <c r="W33" i="38" s="1"/>
  <c r="S32" i="38"/>
  <c r="W32" i="38"/>
  <c r="S31" i="38"/>
  <c r="W31" i="38"/>
  <c r="S30" i="38"/>
  <c r="W30" i="38" s="1"/>
  <c r="S29" i="38"/>
  <c r="W29" i="38" s="1"/>
  <c r="S28" i="38"/>
  <c r="S27" i="38"/>
  <c r="W27" i="38" s="1"/>
  <c r="S26" i="38"/>
  <c r="W26" i="38" s="1"/>
  <c r="S25" i="38"/>
  <c r="W25" i="38"/>
  <c r="S24" i="38"/>
  <c r="W24" i="38" s="1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 s="1"/>
  <c r="S25" i="34"/>
  <c r="E12" i="7" s="1"/>
  <c r="S26" i="34"/>
  <c r="E13" i="7" s="1"/>
  <c r="S27" i="34"/>
  <c r="W27" i="34" s="1"/>
  <c r="S28" i="34"/>
  <c r="W28" i="34" s="1"/>
  <c r="S29" i="34"/>
  <c r="E16" i="7" s="1"/>
  <c r="W29" i="34"/>
  <c r="S30" i="34"/>
  <c r="E17" i="7" s="1"/>
  <c r="S31" i="34"/>
  <c r="E18" i="7" s="1"/>
  <c r="S32" i="34"/>
  <c r="E19" i="7" s="1"/>
  <c r="S33" i="34"/>
  <c r="W33" i="34" s="1"/>
  <c r="E20" i="7"/>
  <c r="S34" i="34"/>
  <c r="W34" i="34" s="1"/>
  <c r="S35" i="34"/>
  <c r="E22" i="7" s="1"/>
  <c r="S36" i="34"/>
  <c r="E23" i="7" s="1"/>
  <c r="S37" i="34"/>
  <c r="W37" i="34" s="1"/>
  <c r="S38" i="34"/>
  <c r="W38" i="34"/>
  <c r="S39" i="34"/>
  <c r="E26" i="7" s="1"/>
  <c r="W40" i="28"/>
  <c r="S40" i="34"/>
  <c r="E27" i="7" s="1"/>
  <c r="S41" i="34"/>
  <c r="W41" i="34" s="1"/>
  <c r="E28" i="7"/>
  <c r="S42" i="34"/>
  <c r="E29" i="7" s="1"/>
  <c r="S43" i="34"/>
  <c r="E30" i="7"/>
  <c r="G45" i="28"/>
  <c r="F16" i="43" s="1"/>
  <c r="M45" i="28"/>
  <c r="I16" i="43" s="1"/>
  <c r="G45" i="34"/>
  <c r="F14" i="43" s="1"/>
  <c r="G45" i="36"/>
  <c r="F13" i="43" s="1"/>
  <c r="Q45" i="36"/>
  <c r="K13" i="43" s="1"/>
  <c r="O45" i="36"/>
  <c r="J13" i="43" s="1"/>
  <c r="M45" i="36"/>
  <c r="I13" i="43" s="1"/>
  <c r="K45" i="36"/>
  <c r="H13" i="43" s="1"/>
  <c r="I45" i="36"/>
  <c r="G13" i="43" s="1"/>
  <c r="I45" i="27"/>
  <c r="G15" i="43" s="1"/>
  <c r="I45" i="28"/>
  <c r="G16" i="43" s="1"/>
  <c r="K45" i="27"/>
  <c r="H15" i="43" s="1"/>
  <c r="M45" i="27"/>
  <c r="I15" i="43" s="1"/>
  <c r="O45" i="27"/>
  <c r="J15" i="43" s="1"/>
  <c r="Q45" i="27"/>
  <c r="K15" i="43" s="1"/>
  <c r="U45" i="27"/>
  <c r="M15" i="43" s="1"/>
  <c r="K45" i="28"/>
  <c r="H16" i="43" s="1"/>
  <c r="O45" i="28"/>
  <c r="J16" i="43" s="1"/>
  <c r="Q45" i="28"/>
  <c r="K16" i="43" s="1"/>
  <c r="U45" i="28"/>
  <c r="M16" i="43" s="1"/>
  <c r="I45" i="34"/>
  <c r="G14" i="43" s="1"/>
  <c r="K45" i="34"/>
  <c r="H14" i="43" s="1"/>
  <c r="M45" i="34"/>
  <c r="I14" i="43" s="1"/>
  <c r="O45" i="34"/>
  <c r="J14" i="43" s="1"/>
  <c r="Q45" i="34"/>
  <c r="K14" i="43" s="1"/>
  <c r="U45" i="34"/>
  <c r="M14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D29" i="7"/>
  <c r="B20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D21" i="5"/>
  <c r="F21" i="5"/>
  <c r="C22" i="5"/>
  <c r="F22" i="5"/>
  <c r="C23" i="5"/>
  <c r="F23" i="5"/>
  <c r="C24" i="5"/>
  <c r="D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E12" i="3"/>
  <c r="E13" i="3"/>
  <c r="C13" i="3"/>
  <c r="D13" i="3"/>
  <c r="E14" i="3"/>
  <c r="C14" i="3"/>
  <c r="D14" i="3"/>
  <c r="E15" i="3"/>
  <c r="C15" i="3"/>
  <c r="E16" i="3"/>
  <c r="C16" i="3"/>
  <c r="E17" i="3"/>
  <c r="C17" i="3"/>
  <c r="D17" i="3"/>
  <c r="E18" i="3"/>
  <c r="C18" i="3"/>
  <c r="D18" i="3"/>
  <c r="E19" i="3"/>
  <c r="C19" i="3"/>
  <c r="D19" i="3"/>
  <c r="E20" i="3"/>
  <c r="C20" i="3"/>
  <c r="C21" i="3"/>
  <c r="D21" i="3"/>
  <c r="E22" i="3"/>
  <c r="C22" i="3"/>
  <c r="C23" i="3"/>
  <c r="D23" i="3"/>
  <c r="E24" i="3"/>
  <c r="C24" i="3"/>
  <c r="D24" i="3"/>
  <c r="E25" i="3"/>
  <c r="C25" i="3"/>
  <c r="D25" i="3"/>
  <c r="E26" i="3"/>
  <c r="C26" i="3"/>
  <c r="E27" i="3"/>
  <c r="C27" i="3"/>
  <c r="D27" i="3"/>
  <c r="E28" i="3"/>
  <c r="C28" i="3"/>
  <c r="D28" i="3"/>
  <c r="E29" i="3"/>
  <c r="C29" i="3"/>
  <c r="D29" i="3"/>
  <c r="E30" i="3"/>
  <c r="C30" i="3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D10" i="3"/>
  <c r="I31" i="3"/>
  <c r="H31" i="3"/>
  <c r="G31" i="3"/>
  <c r="S47" i="34"/>
  <c r="W47" i="34" s="1"/>
  <c r="S47" i="28"/>
  <c r="W47" i="28" s="1"/>
  <c r="S47" i="27"/>
  <c r="W47" i="27" s="1"/>
  <c r="S37" i="26"/>
  <c r="W37" i="26" s="1"/>
  <c r="S41" i="26"/>
  <c r="W41" i="26" s="1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 s="1"/>
  <c r="S31" i="26"/>
  <c r="W31" i="26" s="1"/>
  <c r="S39" i="26"/>
  <c r="W39" i="26" s="1"/>
  <c r="G45" i="26"/>
  <c r="S25" i="26"/>
  <c r="S27" i="26"/>
  <c r="W27" i="26" s="1"/>
  <c r="D24" i="7"/>
  <c r="C16" i="7"/>
  <c r="W41" i="28"/>
  <c r="S23" i="38"/>
  <c r="S45" i="38" s="1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22" i="7"/>
  <c r="W40" i="34"/>
  <c r="B16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E25" i="7"/>
  <c r="W43" i="28"/>
  <c r="C24" i="7"/>
  <c r="D28" i="7"/>
  <c r="B25" i="7"/>
  <c r="B24" i="7"/>
  <c r="B28" i="7"/>
  <c r="W28" i="38"/>
  <c r="W35" i="27"/>
  <c r="W26" i="34"/>
  <c r="D18" i="7"/>
  <c r="W31" i="34"/>
  <c r="C12" i="7" l="1"/>
  <c r="L12" i="7" s="1"/>
  <c r="W36" i="34"/>
  <c r="W25" i="27"/>
  <c r="C23" i="7"/>
  <c r="D10" i="7"/>
  <c r="B19" i="7"/>
  <c r="J15" i="3"/>
  <c r="D31" i="5"/>
  <c r="J12" i="3"/>
  <c r="D31" i="3"/>
  <c r="W45" i="28"/>
  <c r="D25" i="7"/>
  <c r="L25" i="7" s="1"/>
  <c r="N25" i="7" s="1"/>
  <c r="W27" i="36"/>
  <c r="L16" i="43"/>
  <c r="N16" i="43" s="1"/>
  <c r="F31" i="3"/>
  <c r="E14" i="7"/>
  <c r="L14" i="7" s="1"/>
  <c r="S45" i="26"/>
  <c r="D15" i="7"/>
  <c r="W23" i="38"/>
  <c r="W45" i="38" s="1"/>
  <c r="W40" i="36"/>
  <c r="J17" i="3"/>
  <c r="B11" i="7"/>
  <c r="B23" i="7"/>
  <c r="J13" i="3"/>
  <c r="D23" i="7"/>
  <c r="J18" i="3"/>
  <c r="J20" i="3"/>
  <c r="D21" i="7"/>
  <c r="D19" i="7"/>
  <c r="J26" i="3"/>
  <c r="L26" i="3" s="1"/>
  <c r="D11" i="7"/>
  <c r="M22" i="5"/>
  <c r="M11" i="5"/>
  <c r="M21" i="5"/>
  <c r="C31" i="3"/>
  <c r="J21" i="3"/>
  <c r="J16" i="3"/>
  <c r="M25" i="5"/>
  <c r="O25" i="5" s="1"/>
  <c r="M29" i="5"/>
  <c r="O29" i="5" s="1"/>
  <c r="M10" i="5"/>
  <c r="M26" i="5"/>
  <c r="O26" i="5" s="1"/>
  <c r="M14" i="5"/>
  <c r="S45" i="27"/>
  <c r="B21" i="7"/>
  <c r="J27" i="3"/>
  <c r="L27" i="3" s="1"/>
  <c r="J23" i="3"/>
  <c r="L23" i="3" s="1"/>
  <c r="J22" i="3"/>
  <c r="J25" i="3"/>
  <c r="L25" i="3" s="1"/>
  <c r="J30" i="3"/>
  <c r="L30" i="3" s="1"/>
  <c r="J10" i="3"/>
  <c r="J28" i="3"/>
  <c r="L28" i="3" s="1"/>
  <c r="L22" i="7"/>
  <c r="M18" i="5"/>
  <c r="M23" i="5"/>
  <c r="O23" i="5" s="1"/>
  <c r="M13" i="5"/>
  <c r="M19" i="5"/>
  <c r="E31" i="5"/>
  <c r="M28" i="5"/>
  <c r="O28" i="5" s="1"/>
  <c r="M27" i="5"/>
  <c r="O27" i="5" s="1"/>
  <c r="E31" i="3"/>
  <c r="J29" i="3"/>
  <c r="L29" i="3" s="1"/>
  <c r="J24" i="3"/>
  <c r="L24" i="3" s="1"/>
  <c r="J19" i="3"/>
  <c r="J14" i="3"/>
  <c r="S45" i="36"/>
  <c r="L16" i="7"/>
  <c r="L28" i="7"/>
  <c r="N28" i="7" s="1"/>
  <c r="L20" i="7"/>
  <c r="L17" i="7"/>
  <c r="M17" i="5"/>
  <c r="M30" i="5"/>
  <c r="O30" i="5" s="1"/>
  <c r="M16" i="5"/>
  <c r="M24" i="5"/>
  <c r="O24" i="5" s="1"/>
  <c r="F31" i="5"/>
  <c r="M15" i="5"/>
  <c r="M20" i="5"/>
  <c r="L27" i="7"/>
  <c r="N27" i="7" s="1"/>
  <c r="E11" i="7"/>
  <c r="F20" i="43"/>
  <c r="L29" i="7"/>
  <c r="N29" i="7" s="1"/>
  <c r="L24" i="7"/>
  <c r="N24" i="7" s="1"/>
  <c r="H20" i="43"/>
  <c r="M20" i="43"/>
  <c r="G20" i="43"/>
  <c r="L15" i="43"/>
  <c r="N15" i="43" s="1"/>
  <c r="L14" i="43"/>
  <c r="N14" i="43" s="1"/>
  <c r="I20" i="43"/>
  <c r="J20" i="43"/>
  <c r="K20" i="43"/>
  <c r="L13" i="43"/>
  <c r="W28" i="27"/>
  <c r="S45" i="34"/>
  <c r="S45" i="28"/>
  <c r="C26" i="7"/>
  <c r="L26" i="7" s="1"/>
  <c r="W39" i="34"/>
  <c r="E15" i="7"/>
  <c r="W23" i="27"/>
  <c r="C18" i="7"/>
  <c r="W39" i="27"/>
  <c r="D13" i="7"/>
  <c r="D30" i="7"/>
  <c r="L30" i="7" s="1"/>
  <c r="B18" i="7"/>
  <c r="E21" i="7"/>
  <c r="W25" i="34"/>
  <c r="M12" i="5"/>
  <c r="C31" i="5"/>
  <c r="W26" i="36"/>
  <c r="E10" i="7"/>
  <c r="W25" i="26"/>
  <c r="W45" i="26" s="1"/>
  <c r="W39" i="36"/>
  <c r="J11" i="3"/>
  <c r="C31" i="7" l="1"/>
  <c r="L19" i="7"/>
  <c r="L15" i="7"/>
  <c r="L15" i="3"/>
  <c r="W45" i="36"/>
  <c r="W45" i="34"/>
  <c r="L23" i="7"/>
  <c r="N23" i="7" s="1"/>
  <c r="L18" i="7"/>
  <c r="O22" i="5"/>
  <c r="L22" i="3"/>
  <c r="L20" i="3"/>
  <c r="L11" i="7"/>
  <c r="O15" i="5"/>
  <c r="L21" i="7"/>
  <c r="N22" i="7" s="1"/>
  <c r="O20" i="5"/>
  <c r="J31" i="3"/>
  <c r="K12" i="3" s="1"/>
  <c r="L12" i="3"/>
  <c r="D31" i="7"/>
  <c r="E31" i="7"/>
  <c r="N26" i="7"/>
  <c r="N30" i="7"/>
  <c r="L13" i="7"/>
  <c r="L10" i="7"/>
  <c r="B31" i="7"/>
  <c r="W45" i="27"/>
  <c r="L20" i="43"/>
  <c r="N13" i="43"/>
  <c r="N20" i="43" s="1"/>
  <c r="O12" i="5"/>
  <c r="M31" i="5"/>
  <c r="P23" i="5" s="1"/>
  <c r="N20" i="7" l="1"/>
  <c r="M15" i="3"/>
  <c r="K15" i="3"/>
  <c r="G32" i="3"/>
  <c r="M29" i="3"/>
  <c r="K28" i="3"/>
  <c r="K18" i="3"/>
  <c r="K17" i="3"/>
  <c r="M23" i="3"/>
  <c r="K23" i="3"/>
  <c r="K25" i="3"/>
  <c r="M28" i="3"/>
  <c r="K22" i="3"/>
  <c r="E32" i="3"/>
  <c r="K16" i="3"/>
  <c r="F32" i="3"/>
  <c r="K26" i="3"/>
  <c r="M27" i="3"/>
  <c r="K10" i="3"/>
  <c r="K11" i="3"/>
  <c r="M25" i="3"/>
  <c r="M22" i="3"/>
  <c r="D32" i="3"/>
  <c r="K20" i="3"/>
  <c r="K30" i="3"/>
  <c r="K21" i="3"/>
  <c r="M26" i="3"/>
  <c r="K19" i="3"/>
  <c r="M20" i="3"/>
  <c r="P22" i="5"/>
  <c r="P30" i="5"/>
  <c r="N12" i="5"/>
  <c r="P24" i="5"/>
  <c r="P15" i="5"/>
  <c r="C32" i="5"/>
  <c r="K24" i="3"/>
  <c r="C32" i="3"/>
  <c r="H32" i="3"/>
  <c r="K29" i="3"/>
  <c r="K27" i="3"/>
  <c r="K13" i="3"/>
  <c r="M12" i="3"/>
  <c r="I32" i="3"/>
  <c r="M24" i="3"/>
  <c r="M30" i="3"/>
  <c r="K14" i="3"/>
  <c r="P28" i="5"/>
  <c r="N15" i="7"/>
  <c r="P20" i="5"/>
  <c r="N14" i="5"/>
  <c r="G32" i="5"/>
  <c r="N25" i="5"/>
  <c r="K32" i="5"/>
  <c r="N22" i="5"/>
  <c r="N10" i="5"/>
  <c r="H32" i="5"/>
  <c r="N16" i="5"/>
  <c r="N20" i="5"/>
  <c r="N28" i="5"/>
  <c r="N15" i="5"/>
  <c r="N29" i="5"/>
  <c r="N26" i="5"/>
  <c r="N19" i="5"/>
  <c r="P27" i="5"/>
  <c r="N27" i="5"/>
  <c r="P25" i="5"/>
  <c r="L32" i="5"/>
  <c r="D32" i="5"/>
  <c r="N24" i="5"/>
  <c r="N23" i="5"/>
  <c r="N17" i="5"/>
  <c r="N18" i="5"/>
  <c r="I32" i="5"/>
  <c r="P26" i="5"/>
  <c r="N11" i="5"/>
  <c r="E32" i="5"/>
  <c r="N21" i="5"/>
  <c r="F32" i="5"/>
  <c r="N30" i="5"/>
  <c r="J32" i="5"/>
  <c r="N13" i="5"/>
  <c r="P29" i="5"/>
  <c r="L31" i="7"/>
  <c r="N12" i="7"/>
  <c r="P12" i="5"/>
  <c r="O20" i="7" l="1"/>
  <c r="O26" i="7"/>
  <c r="O22" i="7"/>
  <c r="O12" i="7"/>
  <c r="K32" i="7"/>
  <c r="J32" i="7"/>
  <c r="G32" i="7"/>
  <c r="M17" i="7"/>
  <c r="M11" i="7"/>
  <c r="I32" i="7"/>
  <c r="M28" i="7"/>
  <c r="M19" i="7"/>
  <c r="M25" i="7"/>
  <c r="M12" i="7"/>
  <c r="M16" i="7"/>
  <c r="H32" i="7"/>
  <c r="M23" i="7"/>
  <c r="M24" i="7"/>
  <c r="F32" i="7"/>
  <c r="M29" i="7"/>
  <c r="M14" i="7"/>
  <c r="M27" i="7"/>
  <c r="M22" i="7"/>
  <c r="M20" i="7"/>
  <c r="E32" i="7"/>
  <c r="O29" i="7"/>
  <c r="O25" i="7"/>
  <c r="M18" i="7"/>
  <c r="O24" i="7"/>
  <c r="O23" i="7"/>
  <c r="M26" i="7"/>
  <c r="M15" i="7"/>
  <c r="M21" i="7"/>
  <c r="O28" i="7"/>
  <c r="M30" i="7"/>
  <c r="C32" i="7"/>
  <c r="D32" i="7"/>
  <c r="O27" i="7"/>
  <c r="O30" i="7"/>
  <c r="M10" i="7"/>
  <c r="B32" i="7"/>
  <c r="O15" i="7"/>
  <c r="M13" i="7"/>
</calcChain>
</file>

<file path=xl/sharedStrings.xml><?xml version="1.0" encoding="utf-8"?>
<sst xmlns="http://schemas.openxmlformats.org/spreadsheetml/2006/main" count="394" uniqueCount="104">
  <si>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</si>
  <si>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</si>
  <si>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</si>
  <si>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</si>
  <si>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</si>
  <si>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</si>
  <si>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</si>
  <si>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</si>
  <si>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</si>
  <si>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</si>
  <si>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</si>
  <si>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</si>
  <si>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</si>
  <si>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</si>
  <si>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</si>
  <si>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</si>
  <si>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</si>
  <si>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</si>
  <si>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</si>
  <si>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</si>
  <si>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</si>
  <si>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</si>
  <si>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</si>
  <si>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</si>
  <si>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</si>
  <si>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</si>
  <si>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</si>
  <si>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</si>
  <si>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</si>
  <si>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</si>
  <si>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</si>
  <si>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</si>
  <si>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</si>
  <si>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</si>
  <si>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</si>
  <si>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</si>
  <si>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</si>
  <si>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</si>
  <si>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</si>
  <si>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</si>
  <si>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</si>
  <si>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</si>
  <si>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</si>
  <si>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</si>
  <si>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</si>
  <si>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</si>
  <si>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</si>
  <si>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</si>
  <si>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</si>
  <si>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</si>
  <si>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</si>
  <si>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</si>
  <si>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</si>
  <si>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</si>
  <si>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</si>
  <si>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</si>
  <si>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</si>
  <si>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</si>
  <si>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</si>
  <si>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Deputat Reġistratur</t>
  </si>
  <si>
    <t>Qrati Kriminali</t>
  </si>
  <si>
    <t>Rapport ta' Statistika</t>
  </si>
  <si>
    <t>Statistika għal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</si>
  <si>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</si>
  <si>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</si>
  <si>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</si>
  <si>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</si>
  <si>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</si>
  <si>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</si>
  <si>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</si>
  <si>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</si>
  <si>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</si>
  <si>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</si>
  <si>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</si>
  <si>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</si>
  <si>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</si>
  <si>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</si>
  <si>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</si>
  <si>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</si>
  <si>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</si>
  <si>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</si>
  <si>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</si>
  <si>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</si>
  <si>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</si>
  <si>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</si>
  <si>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</si>
  <si>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</si>
  <si>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</si>
  <si>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</si>
  <si>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</si>
  <si>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</si>
  <si>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</si>
  <si>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</si>
  <si>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Antonio Mizzi (G)</t>
  </si>
  <si>
    <t>Camilleri Silvio (G)</t>
  </si>
  <si>
    <t>Mallia Micheal (G)</t>
  </si>
  <si>
    <t>Quintano Lawrence (G)</t>
  </si>
  <si>
    <t>Appelli - Kumm. Gustizzja</t>
  </si>
  <si>
    <t>Direttur Qrati u Tribunali Għawdex</t>
  </si>
  <si>
    <t>Sfida</t>
  </si>
  <si>
    <t>Niċċertifika din l-informazzjoni bħala korretta.</t>
  </si>
  <si>
    <t>Awwissu 2023</t>
  </si>
  <si>
    <t>31 ta' Awwissu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</si>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</sst>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17" fillId="2" borderId="0" xfId="0" applyFont="1" applyFill="1"/>
    <xf numFmtId="0" fontId="17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/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7" workbookViewId="0">
      <selection activeCell="AE37" sqref="AE37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s="53" customFormat="1" ht="15.75" x14ac:dyDescent="0.25">
      <c r="B9" s="8" t="s">
        <v>2</v>
      </c>
      <c r="C9" s="8"/>
      <c r="D9" s="8"/>
      <c r="E9" s="8"/>
      <c r="H9" s="60" t="str">
        <f>Kriminal!H7</f>
        <v>Awwissu 2023</v>
      </c>
      <c r="I9" s="65"/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4"/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91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92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3"/>
      <c r="N20" s="53"/>
      <c r="O20" s="53"/>
      <c r="P20" s="53"/>
      <c r="Q20" s="53"/>
      <c r="R20" s="53"/>
      <c r="S20" s="53"/>
      <c r="T20" s="53"/>
      <c r="U20" s="53"/>
    </row>
    <row r="21" spans="2:24" ht="3.75" customHeight="1" x14ac:dyDescent="0.2">
      <c r="M21" s="53"/>
      <c r="N21" s="53"/>
      <c r="O21" s="53"/>
      <c r="P21" s="53"/>
      <c r="Q21" s="53"/>
      <c r="R21" s="53"/>
      <c r="S21" s="53"/>
      <c r="T21" s="53"/>
      <c r="U21" s="53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3"/>
      <c r="N22" s="193"/>
      <c r="O22" s="193"/>
      <c r="P22" s="193"/>
      <c r="Q22" s="193"/>
      <c r="R22" s="193"/>
      <c r="S22" s="193"/>
      <c r="T22" s="193"/>
      <c r="U22" s="193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56"/>
      <c r="L23" s="55"/>
      <c r="M23" s="190"/>
      <c r="N23" s="184"/>
      <c r="O23" s="190"/>
      <c r="P23" s="184"/>
      <c r="Q23" s="190"/>
      <c r="R23" s="184"/>
      <c r="S23" s="185">
        <f>IF(ISNUMBER(G23),G23,0)+IF(ISNUMBER(I23),I23,0)-IF(ISNUMBER(M23),M23,0)+IF(ISNUMBER(O23),O23,0)-IF(ISNUMBER(Q23),Q23,0)+IF(ISNUMBER(K23),K23,0)</f>
        <v>2</v>
      </c>
      <c r="T23" s="184"/>
      <c r="U23" s="190"/>
      <c r="V23" s="55"/>
      <c r="W23" s="57">
        <f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27</v>
      </c>
      <c r="H24" s="55"/>
      <c r="I24" s="58">
        <v>4</v>
      </c>
      <c r="J24" s="55"/>
      <c r="K24" s="58"/>
      <c r="L24" s="55"/>
      <c r="M24" s="177"/>
      <c r="N24" s="184"/>
      <c r="O24" s="177"/>
      <c r="P24" s="184"/>
      <c r="Q24" s="177">
        <v>1</v>
      </c>
      <c r="R24" s="184"/>
      <c r="S24" s="185">
        <f>IF(ISNUMBER(G24),G24,0)+IF(ISNUMBER(I24),I24,0)-IF(ISNUMBER(M24),M24,0)+IF(ISNUMBER(O24),O24,0)-IF(ISNUMBER(Q24),Q24,0)+IF(ISNUMBER(K24),K24,0)</f>
        <v>30</v>
      </c>
      <c r="T24" s="184"/>
      <c r="U24" s="177"/>
      <c r="V24" s="55"/>
      <c r="W24" s="57">
        <f t="shared" ref="W24:W39" si="0">IF(ISNUMBER(S24),S24,0)-IF(ISNUMBER(U24),U24,0)</f>
        <v>30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>
        <v>0</v>
      </c>
      <c r="H25" s="55"/>
      <c r="I25" s="58"/>
      <c r="J25" s="55"/>
      <c r="K25" s="58"/>
      <c r="L25" s="55"/>
      <c r="M25" s="58"/>
      <c r="N25" s="55"/>
      <c r="O25" s="69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69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69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7</v>
      </c>
      <c r="H28" s="55"/>
      <c r="I28" s="58">
        <v>14</v>
      </c>
      <c r="J28" s="55"/>
      <c r="K28" s="58"/>
      <c r="L28" s="55"/>
      <c r="M28" s="58"/>
      <c r="N28" s="55"/>
      <c r="O28" s="69"/>
      <c r="P28" s="55"/>
      <c r="Q28" s="58"/>
      <c r="R28" s="55"/>
      <c r="S28" s="57">
        <f t="shared" si="1"/>
        <v>21</v>
      </c>
      <c r="T28" s="55"/>
      <c r="U28" s="58"/>
      <c r="V28" s="55"/>
      <c r="W28" s="57">
        <f t="shared" si="0"/>
        <v>21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69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69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69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3</v>
      </c>
      <c r="H32" s="55"/>
      <c r="I32" s="58"/>
      <c r="J32" s="55"/>
      <c r="K32" s="58"/>
      <c r="L32" s="55"/>
      <c r="M32" s="58"/>
      <c r="N32" s="55"/>
      <c r="O32" s="69"/>
      <c r="P32" s="55"/>
      <c r="Q32" s="58">
        <v>1</v>
      </c>
      <c r="R32" s="55"/>
      <c r="S32" s="57">
        <f t="shared" si="1"/>
        <v>2</v>
      </c>
      <c r="T32" s="55"/>
      <c r="U32" s="58"/>
      <c r="V32" s="55"/>
      <c r="W32" s="57">
        <f t="shared" si="0"/>
        <v>2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69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51</v>
      </c>
      <c r="H34" s="55"/>
      <c r="I34" s="58">
        <v>2</v>
      </c>
      <c r="J34" s="55"/>
      <c r="K34" s="58"/>
      <c r="L34" s="55"/>
      <c r="M34" s="58"/>
      <c r="N34" s="55"/>
      <c r="O34" s="69"/>
      <c r="P34" s="55"/>
      <c r="Q34" s="58"/>
      <c r="R34" s="55"/>
      <c r="S34" s="57">
        <f t="shared" si="1"/>
        <v>53</v>
      </c>
      <c r="T34" s="55"/>
      <c r="U34" s="58"/>
      <c r="V34" s="55"/>
      <c r="W34" s="57">
        <f t="shared" si="0"/>
        <v>53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69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187</v>
      </c>
      <c r="H36" s="55"/>
      <c r="I36" s="58">
        <v>40</v>
      </c>
      <c r="J36" s="55"/>
      <c r="K36" s="58"/>
      <c r="L36" s="55"/>
      <c r="M36" s="58">
        <v>5</v>
      </c>
      <c r="N36" s="55"/>
      <c r="O36" s="56"/>
      <c r="P36" s="55"/>
      <c r="Q36" s="58">
        <v>3</v>
      </c>
      <c r="R36" s="55"/>
      <c r="S36" s="57">
        <f t="shared" si="1"/>
        <v>219</v>
      </c>
      <c r="T36" s="55"/>
      <c r="U36" s="58"/>
      <c r="V36" s="55"/>
      <c r="W36" s="57">
        <f>IF(ISNUMBER(S36),S36,0)-IF(ISNUMBER(U36),U36,0)</f>
        <v>219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1</v>
      </c>
      <c r="H37" s="55"/>
      <c r="I37" s="58"/>
      <c r="J37" s="55"/>
      <c r="K37" s="58"/>
      <c r="L37" s="55"/>
      <c r="M37" s="58">
        <v>0</v>
      </c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1</v>
      </c>
      <c r="T37" s="55"/>
      <c r="U37" s="58"/>
      <c r="V37" s="55"/>
      <c r="W37" s="57">
        <f t="shared" si="0"/>
        <v>1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 t="s">
        <v>39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SUM(G22:G43)</f>
        <v>278</v>
      </c>
      <c r="H45" s="57"/>
      <c r="I45" s="59">
        <f>SUM(I22:I43)</f>
        <v>60</v>
      </c>
      <c r="J45" s="57"/>
      <c r="K45" s="59">
        <f>SUM(K23:K43)</f>
        <v>0</v>
      </c>
      <c r="L45" s="57"/>
      <c r="M45" s="59">
        <f>SUM(M22:M43)</f>
        <v>5</v>
      </c>
      <c r="N45" s="57"/>
      <c r="O45" s="59">
        <f>SUM(O22:O43)</f>
        <v>0</v>
      </c>
      <c r="P45" s="57"/>
      <c r="Q45" s="59">
        <f>SUM(Q22:Q43)</f>
        <v>5</v>
      </c>
      <c r="R45" s="57"/>
      <c r="S45" s="59">
        <f>SUM(S22:S43)</f>
        <v>328</v>
      </c>
      <c r="T45" s="57"/>
      <c r="U45" s="59">
        <f>SUM(U22:U43)</f>
        <v>0</v>
      </c>
      <c r="V45" s="57"/>
      <c r="W45" s="59">
        <f>SUM(W22:W43)</f>
        <v>328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9"/>
      <c r="D48" s="16"/>
      <c r="E48" s="16"/>
      <c r="F48" s="16"/>
      <c r="G48" s="16"/>
      <c r="H48" s="16"/>
      <c r="I48" s="180"/>
      <c r="J48" s="16"/>
      <c r="K48" s="16"/>
      <c r="L48" s="16"/>
      <c r="M48" s="16"/>
      <c r="N48" s="16"/>
      <c r="O48" s="16"/>
      <c r="P48" s="16"/>
      <c r="Q48" s="16"/>
      <c r="R48" s="16"/>
      <c r="S48" s="180"/>
      <c r="T48" s="16"/>
      <c r="U48" s="16"/>
      <c r="V48" s="16"/>
      <c r="W48" s="180"/>
      <c r="X48" s="22"/>
    </row>
    <row r="49" spans="3:23" x14ac:dyDescent="0.2">
      <c r="C49" s="53" t="s">
        <v>97</v>
      </c>
      <c r="G49" s="178"/>
      <c r="W49" s="178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203" t="s">
        <v>102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 t="s">
        <v>44</v>
      </c>
      <c r="D53" s="204"/>
      <c r="E53" s="204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206" t="s">
        <v>92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12" customHeight="1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2:22" ht="12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t="4.5" customHeight="1" x14ac:dyDescent="0.2"/>
    <row r="9" spans="2:22" ht="12" hidden="1" customHeight="1" x14ac:dyDescent="0.2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2:22" hidden="1" x14ac:dyDescent="0.2"/>
    <row r="11" spans="2:22" ht="15.75" x14ac:dyDescent="0.25">
      <c r="B11" s="8" t="s">
        <v>49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207" t="s">
        <v>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6.75" hidden="1" customHeight="1" x14ac:dyDescent="0.2"/>
    <row r="15" spans="2:22" ht="10.5" customHeight="1" x14ac:dyDescent="0.2">
      <c r="B15" s="209" t="s">
        <v>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5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93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94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95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96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42</v>
      </c>
    </row>
    <row r="49" spans="3:23" x14ac:dyDescent="0.2">
      <c r="N49" s="23" t="s">
        <v>43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204" t="s">
        <v>44</v>
      </c>
      <c r="D51" s="204"/>
      <c r="E51" s="204"/>
      <c r="N51" s="23" t="s">
        <v>45</v>
      </c>
      <c r="Q51" s="24"/>
      <c r="T51" s="37"/>
    </row>
    <row r="52" spans="3:23" x14ac:dyDescent="0.2">
      <c r="T52" s="10" t="s">
        <v>46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47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1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2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2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2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2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2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2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2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2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2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2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2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2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2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2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2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2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2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2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2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2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2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/>
      <c r="D53" s="204"/>
      <c r="E53" s="204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2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2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2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2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2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2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2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2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2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2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2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2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2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2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2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2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2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2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2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2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2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 t="s">
        <v>44</v>
      </c>
      <c r="D53" s="204"/>
      <c r="E53" s="204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36" workbookViewId="0">
      <selection activeCell="AE34" sqref="AE34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48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s="53" customFormat="1" ht="15.75" x14ac:dyDescent="0.25">
      <c r="B9" s="8" t="s">
        <v>49</v>
      </c>
      <c r="C9" s="8"/>
      <c r="D9" s="8"/>
      <c r="E9" s="8"/>
      <c r="H9" s="60" t="str">
        <f>Kriminal!H7</f>
        <v>Awwissu 2023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190"/>
      <c r="L23" s="55"/>
      <c r="M23" s="56">
        <v>1</v>
      </c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</v>
      </c>
      <c r="T23" s="55"/>
      <c r="U23" s="56"/>
      <c r="V23" s="55"/>
      <c r="W23" s="57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6</v>
      </c>
      <c r="H24" s="55"/>
      <c r="I24" s="58"/>
      <c r="J24" s="55"/>
      <c r="K24" s="58">
        <v>1</v>
      </c>
      <c r="L24" s="55"/>
      <c r="M24" s="58">
        <v>1</v>
      </c>
      <c r="N24" s="55"/>
      <c r="O24" s="58"/>
      <c r="P24" s="55"/>
      <c r="Q24" s="189"/>
      <c r="R24" s="55"/>
      <c r="S24" s="57">
        <f>IF(ISNUMBER(G24),G24,0)+IF(ISNUMBER(I24),I24,0)-IF(ISNUMBER(M24),M24,0)+IF(ISNUMBER(O24),O24,0)-IF(ISNUMBER(Q24),Q24,0)+IF(ISNUMBER(K24),K24,0)</f>
        <v>6</v>
      </c>
      <c r="T24" s="55"/>
      <c r="U24" s="58"/>
      <c r="V24" s="55"/>
      <c r="W24" s="57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/>
      <c r="H25" s="55"/>
      <c r="I25" s="58">
        <v>0</v>
      </c>
      <c r="J25" s="55"/>
      <c r="K25" s="58">
        <v>0</v>
      </c>
      <c r="L25" s="55"/>
      <c r="M25" s="58">
        <v>0</v>
      </c>
      <c r="N25" s="55"/>
      <c r="O25" s="58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/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1"/>
        <v>0</v>
      </c>
      <c r="T28" s="55"/>
      <c r="U28" s="58"/>
      <c r="V28" s="55"/>
      <c r="W28" s="5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/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1"/>
        <v>0</v>
      </c>
      <c r="T32" s="55"/>
      <c r="U32" s="58"/>
      <c r="V32" s="55"/>
      <c r="W32" s="5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/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1"/>
        <v>0</v>
      </c>
      <c r="T34" s="55"/>
      <c r="U34" s="58"/>
      <c r="V34" s="55"/>
      <c r="W34" s="5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2</v>
      </c>
      <c r="H36" s="55"/>
      <c r="I36" s="69"/>
      <c r="J36" s="55"/>
      <c r="K36" s="58"/>
      <c r="L36" s="55"/>
      <c r="M36" s="58">
        <v>2</v>
      </c>
      <c r="N36" s="55"/>
      <c r="O36" s="58"/>
      <c r="P36" s="55"/>
      <c r="Q36" s="58"/>
      <c r="R36" s="55"/>
      <c r="S36" s="57">
        <f t="shared" si="1"/>
        <v>0</v>
      </c>
      <c r="T36" s="55"/>
      <c r="U36" s="58"/>
      <c r="V36" s="55"/>
      <c r="W36" s="57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>IF(ISNUMBER(G42),G42,0)+IF(ISNUMBER(I42),I42,0)-IF(ISNUMBER(M42),M42,0)+IF(ISNUMBER(O42),O42,0)-IF(ISNUMBER(Q42),Q42,0)+IF(ISNUMBER(K42),K42,0)</f>
        <v>0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10</v>
      </c>
      <c r="H45" s="57"/>
      <c r="I45" s="59">
        <f>SUM(I22:I43)</f>
        <v>0</v>
      </c>
      <c r="J45" s="57"/>
      <c r="K45" s="59">
        <f>SUM(K23:K43)</f>
        <v>1</v>
      </c>
      <c r="L45" s="57"/>
      <c r="M45" s="59">
        <f>SUM(M22:M43)</f>
        <v>4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7</v>
      </c>
      <c r="T45" s="57"/>
      <c r="U45" s="59">
        <f>SUM(U22:U43)</f>
        <v>0</v>
      </c>
      <c r="V45" s="57"/>
      <c r="W45" s="59">
        <f>SUM(W22:W43)</f>
        <v>7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53" t="s">
        <v>102</v>
      </c>
      <c r="E52" s="63"/>
      <c r="Q52" s="1"/>
      <c r="R52" s="1"/>
      <c r="S52" s="1"/>
      <c r="T52" s="1"/>
      <c r="U52" s="1"/>
      <c r="V52" s="1"/>
      <c r="W52" s="1"/>
    </row>
    <row r="53" spans="3:23" x14ac:dyDescent="0.2">
      <c r="C53" s="211"/>
      <c r="D53" s="204"/>
      <c r="E53" s="204"/>
      <c r="N53" s="23" t="s">
        <v>45</v>
      </c>
      <c r="Q53" s="24"/>
      <c r="S53" s="53" t="s">
        <v>50</v>
      </c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13" workbookViewId="0">
      <selection activeCell="AA11" sqref="AA11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14.1" customHeight="1" x14ac:dyDescent="0.2"/>
    <row r="4" spans="2:22" ht="15.75" customHeight="1" x14ac:dyDescent="0.25">
      <c r="B4" s="206" t="s">
        <v>51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60" t="str">
        <f>Kriminal!H7</f>
        <v>Awwissu 2023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6"/>
      <c r="D18" s="66"/>
      <c r="E18" s="66"/>
      <c r="F18" s="66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7"/>
      <c r="D19" s="67"/>
      <c r="E19" s="67"/>
      <c r="F19" s="67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11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11</v>
      </c>
      <c r="T23" s="55"/>
      <c r="U23" s="56">
        <v>0</v>
      </c>
      <c r="V23" s="55"/>
      <c r="W23" s="57">
        <f>IF(ISNUMBER(S23),S23,0)-IF(ISNUMBER(U23),U23,0)</f>
        <v>11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43</v>
      </c>
      <c r="H24" s="55"/>
      <c r="I24" s="58"/>
      <c r="J24" s="55"/>
      <c r="K24" s="58"/>
      <c r="L24" s="55"/>
      <c r="M24" s="58">
        <v>1</v>
      </c>
      <c r="N24" s="55"/>
      <c r="O24" s="58"/>
      <c r="P24" s="55"/>
      <c r="Q24" s="58">
        <v>1</v>
      </c>
      <c r="R24" s="55"/>
      <c r="S24" s="57">
        <f>IF(ISNUMBER(G24),G24,0)+IF(ISNUMBER(I24),I24,0)-IF(ISNUMBER(M24),M24,0)+IF(ISNUMBER(O24),O24,0)-IF(ISNUMBER(Q24),Q24,0)+IF(ISNUMBER(K24),K24,0)</f>
        <v>41</v>
      </c>
      <c r="T24" s="55"/>
      <c r="U24" s="58">
        <v>3</v>
      </c>
      <c r="V24" s="55"/>
      <c r="W24" s="57">
        <f>IF(ISNUMBER(S24),S24,0)-IF(ISNUMBER(U24),U24,0)</f>
        <v>38</v>
      </c>
      <c r="X24" s="21"/>
    </row>
    <row r="25" spans="2:24" s="53" customFormat="1" ht="15.75" customHeight="1" x14ac:dyDescent="0.2">
      <c r="B25" s="182"/>
      <c r="C25" s="183">
        <v>3</v>
      </c>
      <c r="D25" s="183" t="s">
        <v>21</v>
      </c>
      <c r="E25" s="194"/>
      <c r="F25" s="64"/>
      <c r="G25" s="68">
        <v>45</v>
      </c>
      <c r="H25" s="184"/>
      <c r="I25" s="177"/>
      <c r="J25" s="184"/>
      <c r="K25" s="177"/>
      <c r="L25" s="184"/>
      <c r="M25" s="177"/>
      <c r="N25" s="184"/>
      <c r="O25" s="177"/>
      <c r="P25" s="184"/>
      <c r="Q25" s="177"/>
      <c r="R25" s="184"/>
      <c r="S25" s="185">
        <f>IF(ISNUMBER(G25),G25,0)+IF(ISNUMBER(I25),I25,0)-IF(ISNUMBER(M25),M25,0)+IF(ISNUMBER(O25),O25,0)-IF(ISNUMBER(Q25),Q25,0)+IF(ISNUMBER(K25),K25,0)</f>
        <v>45</v>
      </c>
      <c r="T25" s="184"/>
      <c r="U25" s="177"/>
      <c r="V25" s="184"/>
      <c r="W25" s="185">
        <f>IF(ISNUMBER(S25),S25,0)-IF(ISNUMBER(U25),U25,0)</f>
        <v>45</v>
      </c>
      <c r="X25" s="186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ref="S26:S44" si="0"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12</v>
      </c>
      <c r="H28" s="55"/>
      <c r="I28" s="58"/>
      <c r="J28" s="55"/>
      <c r="K28" s="58"/>
      <c r="L28" s="55"/>
      <c r="M28" s="58"/>
      <c r="N28" s="55"/>
      <c r="O28" s="58"/>
      <c r="P28" s="55"/>
      <c r="Q28" s="58">
        <v>1</v>
      </c>
      <c r="R28" s="55"/>
      <c r="S28" s="57">
        <f t="shared" si="0"/>
        <v>11</v>
      </c>
      <c r="T28" s="55"/>
      <c r="U28" s="58"/>
      <c r="V28" s="55"/>
      <c r="W28" s="57">
        <f t="shared" si="1"/>
        <v>11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/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4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4</v>
      </c>
      <c r="T32" s="55"/>
      <c r="U32" s="58"/>
      <c r="V32" s="55"/>
      <c r="W32" s="57">
        <f t="shared" si="1"/>
        <v>4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21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21</v>
      </c>
      <c r="T34" s="55"/>
      <c r="U34" s="58"/>
      <c r="V34" s="55"/>
      <c r="W34" s="57">
        <f t="shared" si="1"/>
        <v>21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68">
        <v>46</v>
      </c>
      <c r="H36" s="55"/>
      <c r="I36" s="58"/>
      <c r="J36" s="55"/>
      <c r="K36" s="58"/>
      <c r="L36" s="55"/>
      <c r="M36" s="58"/>
      <c r="N36" s="55"/>
      <c r="O36" s="177"/>
      <c r="P36" s="55"/>
      <c r="Q36" s="177"/>
      <c r="R36" s="55"/>
      <c r="S36" s="57">
        <f t="shared" si="0"/>
        <v>46</v>
      </c>
      <c r="T36" s="55"/>
      <c r="U36" s="58"/>
      <c r="V36" s="55"/>
      <c r="W36" s="57">
        <f t="shared" si="1"/>
        <v>46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68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7">
        <f t="shared" si="0"/>
        <v>0</v>
      </c>
      <c r="T44" s="55"/>
      <c r="U44" s="55"/>
      <c r="V44" s="55"/>
      <c r="W44" s="57">
        <f t="shared" si="1"/>
        <v>0</v>
      </c>
      <c r="X44" s="21"/>
    </row>
    <row r="45" spans="2:24" ht="13.5" thickBot="1" x14ac:dyDescent="0.25">
      <c r="B45" s="19"/>
      <c r="C45" s="53" t="s">
        <v>41</v>
      </c>
      <c r="D45" s="53"/>
      <c r="E45" s="53"/>
      <c r="F45" s="53"/>
      <c r="G45" s="198">
        <f>SUM(G23:G43)</f>
        <v>182</v>
      </c>
      <c r="H45" s="57"/>
      <c r="I45" s="59">
        <f>SUM(I22:I43)</f>
        <v>0</v>
      </c>
      <c r="J45" s="57"/>
      <c r="K45" s="59">
        <f>SUM(K23:K43)</f>
        <v>0</v>
      </c>
      <c r="L45" s="57"/>
      <c r="M45" s="59">
        <f>SUM(M22:M43)</f>
        <v>1</v>
      </c>
      <c r="N45" s="57"/>
      <c r="O45" s="59">
        <f>SUM(O22:O43)</f>
        <v>0</v>
      </c>
      <c r="P45" s="57"/>
      <c r="Q45" s="59">
        <f>SUM(Q22:Q43)</f>
        <v>2</v>
      </c>
      <c r="R45" s="57"/>
      <c r="S45" s="59">
        <f>SUM(S22:S43)</f>
        <v>179</v>
      </c>
      <c r="T45" s="57"/>
      <c r="U45" s="59">
        <f>SUM(U22:U43)</f>
        <v>3</v>
      </c>
      <c r="V45" s="57"/>
      <c r="W45" s="59">
        <f>SUM(W22:W43)</f>
        <v>176</v>
      </c>
      <c r="X45" s="21"/>
    </row>
    <row r="46" spans="2:24" ht="4.5" customHeight="1" thickTop="1" x14ac:dyDescent="0.2">
      <c r="B46" s="19"/>
      <c r="C46" s="53"/>
      <c r="D46" s="53"/>
      <c r="E46" s="53"/>
      <c r="F46" s="53"/>
      <c r="G46" s="184"/>
      <c r="X46" s="21"/>
    </row>
    <row r="47" spans="2:24" ht="11.25" hidden="1" customHeight="1" x14ac:dyDescent="0.2">
      <c r="B47" s="19"/>
      <c r="C47" s="183"/>
      <c r="D47" s="183"/>
      <c r="E47" s="183"/>
      <c r="F47" s="53"/>
      <c r="G47" s="199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s="53" customFormat="1" ht="13.5" thickBot="1" x14ac:dyDescent="0.25">
      <c r="B48" s="187"/>
      <c r="C48" s="179" t="s">
        <v>99</v>
      </c>
      <c r="D48" s="200"/>
      <c r="E48" s="200"/>
      <c r="F48" s="200"/>
      <c r="G48" s="201">
        <v>2</v>
      </c>
      <c r="H48" s="67"/>
      <c r="I48" s="195"/>
      <c r="J48" s="67"/>
      <c r="K48" s="67"/>
      <c r="L48" s="67"/>
      <c r="M48" s="202">
        <v>1</v>
      </c>
      <c r="N48" s="67"/>
      <c r="O48" s="67"/>
      <c r="P48" s="67"/>
      <c r="Q48" s="195"/>
      <c r="R48" s="67"/>
      <c r="S48" s="196">
        <f t="shared" ref="S48" si="2">IF(ISNUMBER(G48),G48,0)+IF(ISNUMBER(I48),I48,0)-IF(ISNUMBER(M48),M48,0)+IF(ISNUMBER(O48),O48,0)-IF(ISNUMBER(Q48),Q48,0)+IF(ISNUMBER(K48),K48,0)</f>
        <v>1</v>
      </c>
      <c r="T48" s="67"/>
      <c r="U48" s="67"/>
      <c r="V48" s="67"/>
      <c r="W48" s="196">
        <f t="shared" ref="W48" si="3">IF(ISNUMBER(S48),S48,0)-IF(ISNUMBER(U48),U48,0)</f>
        <v>1</v>
      </c>
      <c r="X48" s="188"/>
    </row>
    <row r="49" spans="1:23" s="10" customFormat="1" x14ac:dyDescent="0.2">
      <c r="A49" s="23"/>
      <c r="C49" s="23" t="s">
        <v>97</v>
      </c>
      <c r="G49" s="55">
        <v>1</v>
      </c>
      <c r="S49" s="57">
        <f t="shared" ref="S49" si="4">IF(ISNUMBER(G49),G49,0)+IF(ISNUMBER(I49),I49,0)-IF(ISNUMBER(M49),M49,0)+IF(ISNUMBER(O49),O49,0)-IF(ISNUMBER(Q49),Q49,0)+IF(ISNUMBER(K49),K49,0)</f>
        <v>1</v>
      </c>
      <c r="W49" s="57">
        <f t="shared" ref="W49" si="5">IF(ISNUMBER(S49),S49,0)-IF(ISNUMBER(U49),U49,0)</f>
        <v>1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213" t="s">
        <v>102</v>
      </c>
      <c r="D52" s="214"/>
      <c r="E52" s="214"/>
      <c r="Q52" s="1"/>
      <c r="R52" s="1"/>
      <c r="S52" s="1"/>
      <c r="T52" s="1"/>
      <c r="U52" s="1"/>
      <c r="V52" s="1"/>
      <c r="W52" s="1"/>
    </row>
    <row r="53" spans="1:23" x14ac:dyDescent="0.2">
      <c r="C53" s="204"/>
      <c r="D53" s="204"/>
      <c r="E53" s="204"/>
      <c r="N53" s="23" t="s">
        <v>45</v>
      </c>
      <c r="Q53" s="212"/>
      <c r="R53" s="204"/>
      <c r="S53" s="204"/>
      <c r="T53" s="204"/>
      <c r="U53" s="204"/>
      <c r="V53" s="204"/>
      <c r="W53" s="204"/>
    </row>
    <row r="54" spans="1:23" x14ac:dyDescent="0.2">
      <c r="A54" s="2"/>
      <c r="N54" t="s">
        <v>103</v>
      </c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A13" zoomScaleNormal="100" workbookViewId="0">
      <selection activeCell="S39" sqref="S39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5" t="s">
        <v>52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53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54</v>
      </c>
      <c r="C9" s="8"/>
      <c r="D9" s="8"/>
      <c r="E9" s="8"/>
      <c r="H9" s="65">
        <f>Kriminal!G7</f>
        <v>0</v>
      </c>
      <c r="I9" s="60" t="str">
        <f>Kriminal!H7</f>
        <v>Awwissu 2023</v>
      </c>
    </row>
    <row r="10" spans="2:22" ht="3.75" customHeight="1" x14ac:dyDescent="0.2"/>
    <row r="11" spans="2:22" ht="106.7" customHeight="1" x14ac:dyDescent="0.2">
      <c r="B11" s="207" t="s">
        <v>55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81" t="s">
        <v>56</v>
      </c>
      <c r="H18" s="13"/>
      <c r="I18" s="13" t="s">
        <v>7</v>
      </c>
      <c r="J18" s="13"/>
      <c r="K18" s="13" t="s">
        <v>8</v>
      </c>
      <c r="L18" s="13"/>
      <c r="M18" s="13" t="s">
        <v>57</v>
      </c>
      <c r="N18" s="13"/>
      <c r="O18" s="13"/>
      <c r="P18" s="13" t="s">
        <v>10</v>
      </c>
      <c r="Q18" s="13"/>
      <c r="R18" s="13"/>
      <c r="S18" s="18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58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 t="shared" ref="S23:S43" si="0">IF(ISNUMBER(G23),G23,0)+IF(ISNUMBER(I23),I23,0)-IF(ISNUMBER(M23),M23,0)+IF(ISNUMBER(O23),O23,0)-IF(ISNUMBER(Q23),Q23,0)+IF(ISNUMBER(K23),K23,0)</f>
        <v>0</v>
      </c>
      <c r="T23" s="55"/>
      <c r="U23" s="56">
        <v>0</v>
      </c>
      <c r="V23" s="55"/>
      <c r="W23" s="57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10</v>
      </c>
      <c r="H24" s="55"/>
      <c r="I24" s="58"/>
      <c r="J24" s="55"/>
      <c r="K24" s="58"/>
      <c r="L24" s="55"/>
      <c r="M24" s="58"/>
      <c r="N24" s="55"/>
      <c r="O24" s="58"/>
      <c r="P24" s="55"/>
      <c r="Q24" s="58"/>
      <c r="R24" s="55"/>
      <c r="S24" s="57">
        <f t="shared" si="0"/>
        <v>10</v>
      </c>
      <c r="T24" s="55"/>
      <c r="U24" s="58">
        <v>0</v>
      </c>
      <c r="V24" s="55"/>
      <c r="W24" s="57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8">
        <v>55</v>
      </c>
      <c r="H25" s="55"/>
      <c r="I25" s="58">
        <v>8</v>
      </c>
      <c r="J25" s="55"/>
      <c r="K25" s="58"/>
      <c r="L25" s="55"/>
      <c r="M25" s="58">
        <v>6</v>
      </c>
      <c r="N25" s="55"/>
      <c r="O25" s="58"/>
      <c r="P25" s="55"/>
      <c r="Q25" s="58"/>
      <c r="R25" s="55"/>
      <c r="S25" s="57">
        <f t="shared" si="0"/>
        <v>57</v>
      </c>
      <c r="T25" s="55"/>
      <c r="U25" s="58"/>
      <c r="V25" s="55"/>
      <c r="W25" s="57">
        <f>IF(ISNUMBER(S25),S25,0)-IF(ISNUMBER(U25),U25,0)</f>
        <v>57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si="0"/>
        <v>0</v>
      </c>
      <c r="T26" s="55"/>
      <c r="U26" s="58"/>
      <c r="V26" s="55"/>
      <c r="W26" s="57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0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0</v>
      </c>
      <c r="T28" s="55"/>
      <c r="U28" s="58">
        <v>0</v>
      </c>
      <c r="V28" s="55"/>
      <c r="W28" s="57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>
        <v>0</v>
      </c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0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0</v>
      </c>
      <c r="T32" s="55"/>
      <c r="U32" s="58">
        <v>0</v>
      </c>
      <c r="V32" s="55"/>
      <c r="W32" s="57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>
        <v>0</v>
      </c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0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0</v>
      </c>
      <c r="T34" s="55"/>
      <c r="U34" s="58">
        <v>0</v>
      </c>
      <c r="V34" s="55"/>
      <c r="W34" s="57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>
        <v>0</v>
      </c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58"/>
      <c r="J36" s="55"/>
      <c r="K36" s="58">
        <v>0</v>
      </c>
      <c r="L36" s="55"/>
      <c r="M36" s="58"/>
      <c r="N36" s="55"/>
      <c r="O36" s="58">
        <v>0</v>
      </c>
      <c r="P36" s="55"/>
      <c r="Q36" s="58">
        <v>0</v>
      </c>
      <c r="R36" s="55"/>
      <c r="S36" s="57">
        <f t="shared" si="0"/>
        <v>0</v>
      </c>
      <c r="T36" s="55"/>
      <c r="U36" s="58">
        <v>0</v>
      </c>
      <c r="V36" s="55">
        <v>0</v>
      </c>
      <c r="W36" s="57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0</v>
      </c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>
        <v>0</v>
      </c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>
        <v>0</v>
      </c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65</v>
      </c>
      <c r="H45" s="57"/>
      <c r="I45" s="59">
        <f>SUM(I22:I43)</f>
        <v>8</v>
      </c>
      <c r="J45" s="57"/>
      <c r="K45" s="59">
        <f>SUM(K23:K43)</f>
        <v>0</v>
      </c>
      <c r="L45" s="57"/>
      <c r="M45" s="59">
        <f>SUM(M22:M43)</f>
        <v>6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67</v>
      </c>
      <c r="T45" s="57"/>
      <c r="U45" s="59">
        <f>SUM(U22:U43)</f>
        <v>0</v>
      </c>
      <c r="V45" s="57"/>
      <c r="W45" s="59">
        <f>SUM(W22:W43)</f>
        <v>67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100</v>
      </c>
    </row>
    <row r="51" spans="3:23" x14ac:dyDescent="0.2">
      <c r="N51" s="23" t="s">
        <v>43</v>
      </c>
      <c r="Q51" s="24"/>
    </row>
    <row r="52" spans="3:23" x14ac:dyDescent="0.2">
      <c r="C52" s="213" t="s">
        <v>102</v>
      </c>
      <c r="D52" s="214"/>
      <c r="E52" s="214"/>
      <c r="Q52" s="1"/>
      <c r="R52" s="1"/>
      <c r="S52" s="1"/>
      <c r="T52" s="1"/>
      <c r="U52" s="1"/>
      <c r="V52" s="1"/>
      <c r="W52" s="1"/>
    </row>
    <row r="53" spans="3:23" x14ac:dyDescent="0.2">
      <c r="C53" s="204"/>
      <c r="D53" s="204"/>
      <c r="E53" s="204"/>
      <c r="K53" s="62"/>
      <c r="N53" s="23" t="s">
        <v>45</v>
      </c>
      <c r="Q53" s="24"/>
      <c r="S53" s="53"/>
      <c r="T53" s="37"/>
    </row>
    <row r="54" spans="3:23" x14ac:dyDescent="0.2">
      <c r="T54" s="10" t="s">
        <v>59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U5" sqref="U5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3" t="s">
        <v>60</v>
      </c>
      <c r="B3" s="81"/>
      <c r="C3" s="81"/>
      <c r="D3" s="81"/>
      <c r="E3" s="81"/>
      <c r="F3" s="81"/>
      <c r="G3" s="81"/>
      <c r="H3" s="83"/>
      <c r="I3" s="81"/>
      <c r="J3" s="81"/>
      <c r="K3" s="81"/>
      <c r="L3" s="81"/>
      <c r="M3" s="81"/>
      <c r="N3" s="81"/>
    </row>
    <row r="4" spans="1:14" ht="9.75" customHeight="1" x14ac:dyDescent="0.2"/>
    <row r="5" spans="1:14" ht="15" x14ac:dyDescent="0.2">
      <c r="A5" s="82" t="s">
        <v>61</v>
      </c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</row>
    <row r="6" spans="1:14" ht="6.75" customHeight="1" x14ac:dyDescent="0.2">
      <c r="H6" s="70"/>
    </row>
    <row r="7" spans="1:14" ht="15" x14ac:dyDescent="0.2">
      <c r="F7" s="81" t="s">
        <v>62</v>
      </c>
      <c r="G7" s="81"/>
      <c r="H7" s="71" t="s">
        <v>101</v>
      </c>
      <c r="I7" s="72"/>
      <c r="J7" s="73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63</v>
      </c>
    </row>
    <row r="9" spans="1:14" ht="13.5" thickBot="1" x14ac:dyDescent="0.25"/>
    <row r="10" spans="1:14" x14ac:dyDescent="0.2">
      <c r="F10" s="79" t="s">
        <v>11</v>
      </c>
      <c r="G10" s="74"/>
      <c r="H10" s="74"/>
      <c r="I10" s="74"/>
      <c r="J10" s="74"/>
      <c r="K10" s="74"/>
      <c r="L10" s="75" t="s">
        <v>56</v>
      </c>
      <c r="M10" s="74"/>
      <c r="N10" s="41" t="s">
        <v>13</v>
      </c>
    </row>
    <row r="11" spans="1:14" ht="13.5" thickBot="1" x14ac:dyDescent="0.25">
      <c r="F11" s="80"/>
      <c r="G11" s="76" t="s">
        <v>7</v>
      </c>
      <c r="H11" s="76" t="s">
        <v>64</v>
      </c>
      <c r="I11" s="76" t="s">
        <v>65</v>
      </c>
      <c r="J11" s="76" t="s">
        <v>66</v>
      </c>
      <c r="K11" s="76" t="s">
        <v>67</v>
      </c>
      <c r="L11" s="77"/>
      <c r="M11" s="76" t="s">
        <v>68</v>
      </c>
      <c r="N11" s="78"/>
    </row>
    <row r="12" spans="1:14" s="84" customFormat="1" ht="18.75" customHeight="1" x14ac:dyDescent="0.2">
      <c r="C12" s="86" t="s">
        <v>69</v>
      </c>
      <c r="D12" s="85"/>
      <c r="E12" s="85"/>
      <c r="F12" s="95"/>
      <c r="G12" s="96"/>
      <c r="H12" s="97"/>
      <c r="I12" s="97"/>
      <c r="J12" s="97"/>
      <c r="K12" s="98"/>
      <c r="L12" s="99"/>
      <c r="M12" s="100"/>
      <c r="N12" s="175"/>
    </row>
    <row r="13" spans="1:14" s="84" customFormat="1" ht="17.25" customHeight="1" x14ac:dyDescent="0.2">
      <c r="B13" s="55">
        <v>1</v>
      </c>
      <c r="C13" s="85" t="str">
        <f>'Lista Gudikanti'!A4</f>
        <v>Caruana Leonard</v>
      </c>
      <c r="D13" s="85"/>
      <c r="E13" s="85"/>
      <c r="F13" s="174">
        <f>'Caruana L. (Ghawdex)'!G45</f>
        <v>278</v>
      </c>
      <c r="G13" s="99">
        <f>'Caruana L. (Ghawdex)'!I45</f>
        <v>60</v>
      </c>
      <c r="H13" s="103">
        <f>'Caruana L. (Ghawdex)'!K45</f>
        <v>0</v>
      </c>
      <c r="I13" s="103">
        <f>'Caruana L. (Ghawdex)'!M45</f>
        <v>5</v>
      </c>
      <c r="J13" s="103">
        <f>'Caruana L. (Ghawdex)'!O45</f>
        <v>0</v>
      </c>
      <c r="K13" s="173">
        <f>'Caruana L. (Ghawdex)'!Q45</f>
        <v>5</v>
      </c>
      <c r="L13" s="55">
        <f>F13+G13+H13-I13+J13+K13-M13</f>
        <v>338</v>
      </c>
      <c r="M13" s="105">
        <f>'Caruana L. (Ghawdex)'!U45</f>
        <v>0</v>
      </c>
      <c r="N13" s="101">
        <f>L13-M13</f>
        <v>338</v>
      </c>
    </row>
    <row r="14" spans="1:14" s="84" customFormat="1" ht="17.25" customHeight="1" x14ac:dyDescent="0.2">
      <c r="B14" s="55">
        <v>2</v>
      </c>
      <c r="C14" s="85" t="str">
        <f>'Lista Gudikanti'!A5</f>
        <v>Frendo-Dimech Donatella</v>
      </c>
      <c r="D14" s="85"/>
      <c r="E14" s="85"/>
      <c r="F14" s="174">
        <f>'Frendo Dimech D. (Ghawdex)'!G45</f>
        <v>10</v>
      </c>
      <c r="G14" s="99">
        <f>'Frendo Dimech D. (Ghawdex)'!I45</f>
        <v>0</v>
      </c>
      <c r="H14" s="103">
        <f>'Frendo Dimech D. (Ghawdex)'!K45</f>
        <v>1</v>
      </c>
      <c r="I14" s="103">
        <f>'Frendo Dimech D. (Ghawdex)'!M45</f>
        <v>4</v>
      </c>
      <c r="J14" s="103">
        <f>'Frendo Dimech D. (Ghawdex)'!O45</f>
        <v>0</v>
      </c>
      <c r="K14" s="173">
        <f>'Frendo Dimech D. (Ghawdex)'!Q45</f>
        <v>0</v>
      </c>
      <c r="L14" s="55">
        <f t="shared" ref="L14:L16" si="0">F14+G14+H14-I14+J14+K14-M14</f>
        <v>7</v>
      </c>
      <c r="M14" s="105">
        <f>'Frendo Dimech D. (Ghawdex)'!U45</f>
        <v>0</v>
      </c>
      <c r="N14" s="101">
        <f t="shared" ref="N14:N16" si="1">L14-M14</f>
        <v>7</v>
      </c>
    </row>
    <row r="15" spans="1:14" s="84" customFormat="1" ht="17.25" customHeight="1" x14ac:dyDescent="0.2">
      <c r="B15" s="55">
        <v>3</v>
      </c>
      <c r="C15" s="85" t="str">
        <f>'Lista Gudikanti'!A6</f>
        <v>Grech Simone</v>
      </c>
      <c r="D15" s="85"/>
      <c r="E15" s="85"/>
      <c r="F15" s="174">
        <f>'Grech S. (Ghawdex)'!G45</f>
        <v>182</v>
      </c>
      <c r="G15" s="99">
        <f>'Grech S. (Ghawdex)'!I45</f>
        <v>0</v>
      </c>
      <c r="H15" s="103">
        <f>'Grech S. (Ghawdex)'!K45</f>
        <v>0</v>
      </c>
      <c r="I15" s="103">
        <f>'Grech S. (Ghawdex)'!M45</f>
        <v>1</v>
      </c>
      <c r="J15" s="103">
        <f>'Grech S. (Ghawdex)'!O45</f>
        <v>0</v>
      </c>
      <c r="K15" s="173">
        <f>'Grech S. (Ghawdex)'!Q45</f>
        <v>2</v>
      </c>
      <c r="L15" s="55">
        <f t="shared" si="0"/>
        <v>180</v>
      </c>
      <c r="M15" s="105">
        <f>'Grech S. (Ghawdex)'!U45</f>
        <v>3</v>
      </c>
      <c r="N15" s="101">
        <f t="shared" si="1"/>
        <v>177</v>
      </c>
    </row>
    <row r="16" spans="1:14" s="84" customFormat="1" ht="17.25" customHeight="1" x14ac:dyDescent="0.2">
      <c r="B16" s="55">
        <v>4</v>
      </c>
      <c r="C16" s="85" t="str">
        <f>'Lista Gudikanti'!A7</f>
        <v>Sultana Brigitte</v>
      </c>
      <c r="D16" s="85"/>
      <c r="E16" s="85"/>
      <c r="F16" s="174">
        <f>'Sultana B. (Għawdex)'!G45</f>
        <v>65</v>
      </c>
      <c r="G16" s="99">
        <f>'Sultana B. (Għawdex)'!I45</f>
        <v>8</v>
      </c>
      <c r="H16" s="103">
        <f>'Sultana B. (Għawdex)'!K45</f>
        <v>0</v>
      </c>
      <c r="I16" s="103">
        <f>'Sultana B. (Għawdex)'!M45</f>
        <v>6</v>
      </c>
      <c r="J16" s="103">
        <f>'Sultana B. (Għawdex)'!O45</f>
        <v>0</v>
      </c>
      <c r="K16" s="173">
        <f>'Sultana B. (Għawdex)'!Q45</f>
        <v>0</v>
      </c>
      <c r="L16" s="55">
        <f t="shared" si="0"/>
        <v>67</v>
      </c>
      <c r="M16" s="105">
        <f>'Sultana B. (Għawdex)'!U45</f>
        <v>0</v>
      </c>
      <c r="N16" s="101">
        <f t="shared" si="1"/>
        <v>67</v>
      </c>
    </row>
    <row r="17" spans="2:14" s="84" customFormat="1" ht="17.25" customHeight="1" x14ac:dyDescent="0.2">
      <c r="B17" s="55">
        <v>5</v>
      </c>
      <c r="C17" s="85"/>
      <c r="D17" s="85"/>
      <c r="E17" s="85"/>
      <c r="F17" s="95"/>
      <c r="G17" s="102"/>
      <c r="H17" s="103"/>
      <c r="I17" s="103"/>
      <c r="J17" s="103"/>
      <c r="K17" s="104"/>
      <c r="L17" s="99"/>
      <c r="M17" s="105"/>
      <c r="N17" s="101"/>
    </row>
    <row r="18" spans="2:14" s="84" customFormat="1" ht="17.25" customHeight="1" x14ac:dyDescent="0.2">
      <c r="B18" s="55">
        <v>6</v>
      </c>
      <c r="C18" s="85"/>
      <c r="D18" s="85"/>
      <c r="E18" s="85"/>
      <c r="F18" s="95"/>
      <c r="G18" s="102"/>
      <c r="H18" s="103"/>
      <c r="I18" s="103"/>
      <c r="J18" s="103"/>
      <c r="K18" s="104"/>
      <c r="L18" s="99"/>
      <c r="M18" s="105"/>
      <c r="N18" s="101"/>
    </row>
    <row r="19" spans="2:14" s="84" customFormat="1" ht="17.25" customHeight="1" thickBot="1" x14ac:dyDescent="0.25">
      <c r="B19" s="55">
        <v>7</v>
      </c>
      <c r="C19" s="85"/>
      <c r="D19" s="85"/>
      <c r="E19" s="85"/>
      <c r="F19" s="95"/>
      <c r="G19" s="102"/>
      <c r="H19" s="103"/>
      <c r="I19" s="103"/>
      <c r="J19" s="103"/>
      <c r="K19" s="104"/>
      <c r="L19" s="99"/>
      <c r="M19" s="105"/>
      <c r="N19" s="101"/>
    </row>
    <row r="20" spans="2:14" s="88" customFormat="1" ht="17.25" customHeight="1" thickBot="1" x14ac:dyDescent="0.25">
      <c r="D20" s="86" t="s">
        <v>70</v>
      </c>
      <c r="E20" s="87"/>
      <c r="F20" s="89">
        <f>SUM(F13:F19)</f>
        <v>535</v>
      </c>
      <c r="G20" s="90">
        <f t="shared" ref="G20:N20" si="2">SUM(G13:G19)</f>
        <v>68</v>
      </c>
      <c r="H20" s="91">
        <f t="shared" si="2"/>
        <v>1</v>
      </c>
      <c r="I20" s="91">
        <f t="shared" si="2"/>
        <v>16</v>
      </c>
      <c r="J20" s="91">
        <f t="shared" si="2"/>
        <v>0</v>
      </c>
      <c r="K20" s="92">
        <f t="shared" si="2"/>
        <v>7</v>
      </c>
      <c r="L20" s="93">
        <f t="shared" si="2"/>
        <v>592</v>
      </c>
      <c r="M20" s="92">
        <f t="shared" si="2"/>
        <v>3</v>
      </c>
      <c r="N20" s="94">
        <f t="shared" si="2"/>
        <v>589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5" t="s">
        <v>71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2.95" customHeight="1" x14ac:dyDescent="0.2">
      <c r="A4" s="217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40" customFormat="1" ht="15" customHeight="1" x14ac:dyDescent="0.2">
      <c r="A5" s="218" t="s">
        <v>73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ht="15" customHeight="1" x14ac:dyDescent="0.2">
      <c r="A6" s="219" t="str">
        <f>CONCATENATE(Kriminal!F7, " ", Kriminal!H7)</f>
        <v>Statistika għal Awwissu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74</v>
      </c>
    </row>
    <row r="8" spans="1:17" ht="12.95" customHeight="1" thickBot="1" x14ac:dyDescent="0.25">
      <c r="N8" s="2"/>
    </row>
    <row r="9" spans="1:17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56"/>
      <c r="H9" s="156"/>
      <c r="I9" s="156"/>
      <c r="J9" s="157" t="s">
        <v>79</v>
      </c>
      <c r="K9" s="158" t="s">
        <v>80</v>
      </c>
      <c r="L9" s="159" t="s">
        <v>81</v>
      </c>
      <c r="M9" s="160" t="s">
        <v>82</v>
      </c>
    </row>
    <row r="10" spans="1:17" ht="15.75" customHeight="1" x14ac:dyDescent="0.2">
      <c r="A10" s="40"/>
      <c r="B10" s="127" t="s">
        <v>19</v>
      </c>
      <c r="C10" s="108">
        <f>SUMIF('Grech S. (Ghawdex)'!$D$23:$D$43,B10,'Grech S. (Ghawdex)'!$I$23:$I$43)</f>
        <v>0</v>
      </c>
      <c r="D10" s="109">
        <f>SUMIF('Sultana B. (Għawdex)'!$D$23:$D$43,B10,'Sultana B. (Għawdex)'!$I$23:$I$43)</f>
        <v>0</v>
      </c>
      <c r="E10" s="109">
        <f>SUMIF('Caruana L. (Ghawdex)'!$D$23:$D$43,B10,'Caruana L. (Ghawdex)'!$I$23:$I$43)</f>
        <v>0</v>
      </c>
      <c r="F10" s="109">
        <f>SUMIF('Frendo Dimech D. (Ghawdex)'!$D$23:$D$43,B10,'Frendo Dimech D. (Ghawdex)'!$I$23:$I$43)</f>
        <v>0</v>
      </c>
      <c r="G10" s="133"/>
      <c r="H10" s="133"/>
      <c r="I10" s="133"/>
      <c r="J10" s="45">
        <f t="shared" ref="J10:J30" si="0">SUM(C10:I10)</f>
        <v>0</v>
      </c>
      <c r="K10" s="134">
        <f t="shared" ref="K10:K26" si="1">J10/$J$31</f>
        <v>0</v>
      </c>
      <c r="L10" s="120"/>
      <c r="M10" s="135"/>
    </row>
    <row r="11" spans="1:17" ht="15.75" customHeight="1" x14ac:dyDescent="0.2">
      <c r="B11" s="132" t="s">
        <v>20</v>
      </c>
      <c r="C11" s="108">
        <f>SUMIF('Grech S. (Ghawdex)'!$D$23:$D$43,B11,'Grech S. (Ghawdex)'!$I$23:$I$43)</f>
        <v>0</v>
      </c>
      <c r="D11" s="109">
        <f>SUMIF('Sultana B. (Għawdex)'!$D$23:$D$43,B11,'Sultana B. (Għawdex)'!$I$23:$I$43)</f>
        <v>0</v>
      </c>
      <c r="E11" s="109">
        <f>SUMIF('Caruana L. (Ghawdex)'!$D$23:$D$43,B11,'Caruana L. (Ghawdex)'!$I$23:$I$43)</f>
        <v>4</v>
      </c>
      <c r="F11" s="109">
        <f>SUMIF('Frendo Dimech D. (Ghawdex)'!$D$23:$D$43,B11,'Frendo Dimech D. (Ghawdex)'!$I$23:$I$43)</f>
        <v>0</v>
      </c>
      <c r="G11" s="133"/>
      <c r="H11" s="133"/>
      <c r="I11" s="133"/>
      <c r="J11" s="45">
        <f t="shared" si="0"/>
        <v>4</v>
      </c>
      <c r="K11" s="134">
        <f t="shared" si="1"/>
        <v>5.8823529411764705E-2</v>
      </c>
      <c r="L11" s="120"/>
      <c r="M11" s="135"/>
    </row>
    <row r="12" spans="1:17" ht="15.75" customHeight="1" x14ac:dyDescent="0.2">
      <c r="B12" s="128" t="s">
        <v>21</v>
      </c>
      <c r="C12" s="108">
        <f>SUMIF('Grech S. (Ghawdex)'!$D$23:$D$43,B12,'Grech S. (Ghawdex)'!$I$23:$I$43)</f>
        <v>0</v>
      </c>
      <c r="D12" s="110">
        <f>SUMIF('Sultana B. (Għawdex)'!$D$23:$D$43,B12,'Sultana B. (Għawdex)'!$I$23:$I$43)</f>
        <v>8</v>
      </c>
      <c r="E12" s="110">
        <f>SUMIF('Caruana L. (Ghawdex)'!$D$23:$D$43,B12,'Caruana L. (Ghawdex)'!$I$23:$I$43)</f>
        <v>0</v>
      </c>
      <c r="F12" s="110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8</v>
      </c>
      <c r="K12" s="48">
        <f t="shared" si="1"/>
        <v>0.11764705882352941</v>
      </c>
      <c r="L12" s="121">
        <f>SUM(J10:J12)</f>
        <v>12</v>
      </c>
      <c r="M12" s="129">
        <f>L12/$J$31</f>
        <v>0.17647058823529413</v>
      </c>
    </row>
    <row r="13" spans="1:17" ht="15.75" customHeight="1" x14ac:dyDescent="0.2">
      <c r="B13" s="130" t="s">
        <v>22</v>
      </c>
      <c r="C13" s="106">
        <f>SUMIF('Grech S. (Ghawdex)'!$D$23:$D$43,B13,'Grech S. (Ghawdex)'!$I$23:$I$43)</f>
        <v>0</v>
      </c>
      <c r="D13" s="107">
        <f>SUMIF('Sultana B. (Għawdex)'!$D$23:$D$43,B13,'Sultana B. (Għawdex)'!$I$23:$I$43)</f>
        <v>0</v>
      </c>
      <c r="E13" s="107">
        <f>SUMIF('Caruana L. (Ghawdex)'!$D$23:$D$43,B13,'Caruana L. (Ghawdex)'!$I$23:$I$43)</f>
        <v>0</v>
      </c>
      <c r="F13" s="107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19"/>
      <c r="M13" s="131"/>
    </row>
    <row r="14" spans="1:17" ht="15.75" customHeight="1" x14ac:dyDescent="0.2">
      <c r="B14" s="132" t="s">
        <v>23</v>
      </c>
      <c r="C14" s="108">
        <f>SUMIF('Grech S. (Ghawdex)'!$D$23:$D$43,B14,'Grech S. (Ghawdex)'!$I$23:$I$43)</f>
        <v>0</v>
      </c>
      <c r="D14" s="109">
        <f>SUMIF('Sultana B. (Għawdex)'!$D$23:$D$43,B14,'Sultana B. (Għawdex)'!$I$23:$I$43)</f>
        <v>0</v>
      </c>
      <c r="E14" s="109">
        <f>SUMIF('Caruana L. (Ghawdex)'!$D$23:$D$43,B14,'Caruana L. (Ghawdex)'!$I$23:$I$43)</f>
        <v>0</v>
      </c>
      <c r="F14" s="109">
        <f>SUMIF('Frendo Dimech D. (Ghawdex)'!$D$23:$D$43,B14,'Frendo Dimech D. (Ghawdex)'!$I$23:$I$43)</f>
        <v>0</v>
      </c>
      <c r="G14" s="133"/>
      <c r="H14" s="133"/>
      <c r="I14" s="133"/>
      <c r="J14" s="45">
        <f t="shared" si="0"/>
        <v>0</v>
      </c>
      <c r="K14" s="134">
        <f t="shared" si="1"/>
        <v>0</v>
      </c>
      <c r="L14" s="120"/>
      <c r="M14" s="135"/>
    </row>
    <row r="15" spans="1:17" ht="15.75" customHeight="1" x14ac:dyDescent="0.2">
      <c r="B15" s="128" t="s">
        <v>24</v>
      </c>
      <c r="C15" s="111">
        <f>SUMIF('Grech S. (Ghawdex)'!$D$23:$D$43,B15,'Grech S. (Ghawdex)'!$I$23:$I$43)</f>
        <v>0</v>
      </c>
      <c r="D15" s="110">
        <f>SUMIF('Sultana B. (Għawdex)'!$D$23:$D$43,B15,'Sultana B. (Għawdex)'!$I$23:$I$43)</f>
        <v>0</v>
      </c>
      <c r="E15" s="110">
        <f>SUMIF('Caruana L. (Ghawdex)'!$D$23:$D$43,B15,'Caruana L. (Ghawdex)'!$I$23:$I$43)</f>
        <v>14</v>
      </c>
      <c r="F15" s="110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14</v>
      </c>
      <c r="K15" s="48">
        <f t="shared" si="1"/>
        <v>0.20588235294117646</v>
      </c>
      <c r="L15" s="121">
        <f>SUM(J13:J15)</f>
        <v>14</v>
      </c>
      <c r="M15" s="129">
        <f>L15/$J$31</f>
        <v>0.20588235294117646</v>
      </c>
    </row>
    <row r="16" spans="1:17" ht="15.75" customHeight="1" x14ac:dyDescent="0.2">
      <c r="B16" s="130" t="s">
        <v>25</v>
      </c>
      <c r="C16" s="106">
        <f>SUMIF('Grech S. (Ghawdex)'!$D$23:$D$43,B16,'Grech S. (Ghawdex)'!$I$23:$I$43)</f>
        <v>0</v>
      </c>
      <c r="D16" s="107">
        <f>SUMIF('Sultana B. (Għawdex)'!$D$23:$D$43,B16,'Sultana B. (Għawdex)'!$I$23:$I$43)</f>
        <v>0</v>
      </c>
      <c r="E16" s="107">
        <f>SUMIF('Caruana L. (Ghawdex)'!$D$23:$D$43,B16,'Caruana L. (Ghawdex)'!$I$23:$I$43)</f>
        <v>0</v>
      </c>
      <c r="F16" s="107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19"/>
      <c r="M16" s="131"/>
    </row>
    <row r="17" spans="2:13" ht="15.75" customHeight="1" x14ac:dyDescent="0.2">
      <c r="B17" s="132" t="s">
        <v>26</v>
      </c>
      <c r="C17" s="108">
        <f>SUMIF('Grech S. (Ghawdex)'!$D$23:$D$43,B17,'Grech S. (Ghawdex)'!$I$23:$I$43)</f>
        <v>0</v>
      </c>
      <c r="D17" s="109">
        <f>SUMIF('Sultana B. (Għawdex)'!$D$23:$D$43,B17,'Sultana B. (Għawdex)'!$I$23:$I$43)</f>
        <v>0</v>
      </c>
      <c r="E17" s="109">
        <f>SUMIF('Caruana L. (Ghawdex)'!$D$23:$D$43,B17,'Caruana L. (Ghawdex)'!$I$23:$I$43)</f>
        <v>0</v>
      </c>
      <c r="F17" s="109">
        <f>SUMIF('Frendo Dimech D. (Ghawdex)'!$D$23:$D$43,B17,'Frendo Dimech D. (Ghawdex)'!$I$23:$I$43)</f>
        <v>0</v>
      </c>
      <c r="G17" s="133"/>
      <c r="H17" s="133"/>
      <c r="I17" s="133"/>
      <c r="J17" s="45">
        <f t="shared" si="0"/>
        <v>0</v>
      </c>
      <c r="K17" s="134">
        <f t="shared" si="1"/>
        <v>0</v>
      </c>
      <c r="L17" s="120"/>
      <c r="M17" s="135"/>
    </row>
    <row r="18" spans="2:13" ht="15.75" customHeight="1" x14ac:dyDescent="0.2">
      <c r="B18" s="132" t="s">
        <v>27</v>
      </c>
      <c r="C18" s="108">
        <f>SUMIF('Grech S. (Ghawdex)'!$D$23:$D$43,B18,'Grech S. (Ghawdex)'!$I$23:$I$43)</f>
        <v>0</v>
      </c>
      <c r="D18" s="109">
        <f>SUMIF('Sultana B. (Għawdex)'!$D$23:$D$43,B18,'Sultana B. (Għawdex)'!$I$23:$I$43)</f>
        <v>0</v>
      </c>
      <c r="E18" s="109">
        <f>SUMIF('Caruana L. (Ghawdex)'!$D$23:$D$43,B18,'Caruana L. (Ghawdex)'!$I$23:$I$43)</f>
        <v>0</v>
      </c>
      <c r="F18" s="109">
        <f>SUMIF('Frendo Dimech D. (Ghawdex)'!$D$23:$D$43,B18,'Frendo Dimech D. (Ghawdex)'!$I$23:$I$43)</f>
        <v>0</v>
      </c>
      <c r="G18" s="133"/>
      <c r="H18" s="133"/>
      <c r="I18" s="133"/>
      <c r="J18" s="45">
        <f t="shared" si="0"/>
        <v>0</v>
      </c>
      <c r="K18" s="134">
        <f t="shared" si="1"/>
        <v>0</v>
      </c>
      <c r="L18" s="120"/>
      <c r="M18" s="135"/>
    </row>
    <row r="19" spans="2:13" ht="15.75" customHeight="1" x14ac:dyDescent="0.2">
      <c r="B19" s="132" t="s">
        <v>28</v>
      </c>
      <c r="C19" s="108">
        <f>SUMIF('Grech S. (Ghawdex)'!$D$23:$D$43,B19,'Grech S. (Ghawdex)'!$I$23:$I$43)</f>
        <v>0</v>
      </c>
      <c r="D19" s="109">
        <f>SUMIF('Sultana B. (Għawdex)'!$D$23:$D$43,B19,'Sultana B. (Għawdex)'!$I$23:$I$43)</f>
        <v>0</v>
      </c>
      <c r="E19" s="109">
        <f>SUMIF('Caruana L. (Ghawdex)'!$D$23:$D$43,B19,'Caruana L. (Ghawdex)'!$I$23:$I$43)</f>
        <v>0</v>
      </c>
      <c r="F19" s="109">
        <f>SUMIF('Frendo Dimech D. (Ghawdex)'!$D$23:$D$43,B19,'Frendo Dimech D. (Ghawdex)'!$I$23:$I$43)</f>
        <v>0</v>
      </c>
      <c r="G19" s="133"/>
      <c r="H19" s="133"/>
      <c r="I19" s="133"/>
      <c r="J19" s="45">
        <f t="shared" si="0"/>
        <v>0</v>
      </c>
      <c r="K19" s="134">
        <f t="shared" si="1"/>
        <v>0</v>
      </c>
      <c r="L19" s="120"/>
      <c r="M19" s="135"/>
    </row>
    <row r="20" spans="2:13" ht="15.75" customHeight="1" x14ac:dyDescent="0.2">
      <c r="B20" s="128" t="s">
        <v>29</v>
      </c>
      <c r="C20" s="111">
        <f>SUMIF('Grech S. (Ghawdex)'!$D$23:$D$43,B20,'Grech S. (Ghawdex)'!$I$23:$I$43)</f>
        <v>0</v>
      </c>
      <c r="D20" s="110">
        <f>SUMIF('Sultana B. (Għawdex)'!$D$23:$D$43,B20,'Sultana B. (Għawdex)'!$I$23:$I$43)</f>
        <v>0</v>
      </c>
      <c r="E20" s="110">
        <f>SUMIF('Caruana L. (Ghawdex)'!$D$23:$D$43,B20,'Caruana L. (Ghawdex)'!$I$23:$I$43)</f>
        <v>0</v>
      </c>
      <c r="F20" s="110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1">
        <f>SUM(J16:J20)</f>
        <v>0</v>
      </c>
      <c r="M20" s="129">
        <f>L20/$J$31</f>
        <v>0</v>
      </c>
    </row>
    <row r="21" spans="2:13" ht="15.75" customHeight="1" x14ac:dyDescent="0.2">
      <c r="B21" s="130" t="s">
        <v>30</v>
      </c>
      <c r="C21" s="106">
        <f>SUMIF('Grech S. (Ghawdex)'!$D$23:$D$43,B21,'Grech S. (Ghawdex)'!$I$23:$I$43)</f>
        <v>0</v>
      </c>
      <c r="D21" s="107">
        <f>SUMIF('Sultana B. (Għawdex)'!$D$23:$D$43,B21,'Sultana B. (Għawdex)'!$I$23:$I$43)</f>
        <v>0</v>
      </c>
      <c r="E21" s="107">
        <f>SUMIF('Caruana L. (Ghawdex)'!$D$23:$D$43,B21,'Caruana L. (Ghawdex)'!$I$23:$I$43)</f>
        <v>2</v>
      </c>
      <c r="F21" s="107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2</v>
      </c>
      <c r="K21" s="44">
        <f t="shared" si="1"/>
        <v>2.9411764705882353E-2</v>
      </c>
      <c r="L21" s="119"/>
      <c r="M21" s="131"/>
    </row>
    <row r="22" spans="2:13" ht="15.75" customHeight="1" x14ac:dyDescent="0.2">
      <c r="B22" s="128" t="s">
        <v>31</v>
      </c>
      <c r="C22" s="111">
        <f>SUMIF('Grech S. (Ghawdex)'!$D$23:$D$43,B22,'Grech S. (Ghawdex)'!$I$23:$I$43)</f>
        <v>0</v>
      </c>
      <c r="D22" s="110">
        <f>SUMIF('Sultana B. (Għawdex)'!$D$23:$D$43,B22,'Sultana B. (Għawdex)'!$I$23:$I$43)</f>
        <v>0</v>
      </c>
      <c r="E22" s="110">
        <f>SUMIF('Caruana L. (Ghawdex)'!$D$23:$D$43,B22,'Caruana L. (Ghawdex)'!$I$23:$I$43)</f>
        <v>0</v>
      </c>
      <c r="F22" s="110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1">
        <f>SUM(J21:J22)</f>
        <v>2</v>
      </c>
      <c r="M22" s="129">
        <f t="shared" ref="M22:M30" si="2">L22/$J$31</f>
        <v>2.9411764705882353E-2</v>
      </c>
    </row>
    <row r="23" spans="2:13" ht="15.75" customHeight="1" x14ac:dyDescent="0.2">
      <c r="B23" s="130" t="s">
        <v>32</v>
      </c>
      <c r="C23" s="106">
        <f>SUMIF('Grech S. (Ghawdex)'!$D$23:$D$43,B23,'Grech S. (Ghawdex)'!$I$23:$I$43)</f>
        <v>0</v>
      </c>
      <c r="D23" s="107">
        <f>SUMIF('Sultana B. (Għawdex)'!$D$23:$D$43,B23,'Sultana B. (Għawdex)'!$I$23:$I$43)</f>
        <v>0</v>
      </c>
      <c r="E23" s="107">
        <f>SUMIF('Caruana L. (Ghawdex)'!$D$23:$D$43,B23,'Caruana L. (Ghawdex)'!$I$23:$I$43)</f>
        <v>40</v>
      </c>
      <c r="F23" s="107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40</v>
      </c>
      <c r="K23" s="49">
        <f t="shared" si="1"/>
        <v>0.58823529411764708</v>
      </c>
      <c r="L23" s="122">
        <f t="shared" ref="L23:L30" si="3">SUM(J23)</f>
        <v>40</v>
      </c>
      <c r="M23" s="136">
        <f t="shared" si="2"/>
        <v>0.58823529411764708</v>
      </c>
    </row>
    <row r="24" spans="2:13" ht="15.75" customHeight="1" x14ac:dyDescent="0.2">
      <c r="B24" s="130" t="s">
        <v>33</v>
      </c>
      <c r="C24" s="106">
        <f>SUMIF('Grech S. (Ghawdex)'!$D$23:$D$43,B24,'Grech S. (Ghawdex)'!$I$23:$I$43)</f>
        <v>0</v>
      </c>
      <c r="D24" s="107">
        <f>SUMIF('Sultana B. (Għawdex)'!$D$23:$D$43,B24,'Sultana B. (Għawdex)'!$I$23:$I$43)</f>
        <v>0</v>
      </c>
      <c r="E24" s="107">
        <f>SUMIF('Caruana L. (Ghawdex)'!$D$23:$D$43,B24,'Caruana L. (Ghawdex)'!$I$23:$I$43)</f>
        <v>0</v>
      </c>
      <c r="F24" s="107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2">
        <f t="shared" si="3"/>
        <v>0</v>
      </c>
      <c r="M24" s="136">
        <f t="shared" si="2"/>
        <v>0</v>
      </c>
    </row>
    <row r="25" spans="2:13" ht="15.75" customHeight="1" x14ac:dyDescent="0.2">
      <c r="B25" s="130" t="s">
        <v>34</v>
      </c>
      <c r="C25" s="106">
        <f>SUMIF('Grech S. (Ghawdex)'!$D$23:$D$43,B25,'Grech S. (Ghawdex)'!$I$23:$I$43)</f>
        <v>0</v>
      </c>
      <c r="D25" s="107">
        <f>SUMIF('Sultana B. (Għawdex)'!$D$23:$D$43,B25,'Sultana B. (Għawdex)'!$I$23:$I$43)</f>
        <v>0</v>
      </c>
      <c r="E25" s="107">
        <f>SUMIF('Caruana L. (Ghawdex)'!$D$23:$D$43,B25,'Caruana L. (Ghawdex)'!$I$23:$I$43)</f>
        <v>0</v>
      </c>
      <c r="F25" s="107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2">
        <f t="shared" si="3"/>
        <v>0</v>
      </c>
      <c r="M25" s="136">
        <f t="shared" si="2"/>
        <v>0</v>
      </c>
    </row>
    <row r="26" spans="2:13" ht="15.75" customHeight="1" x14ac:dyDescent="0.2">
      <c r="B26" s="130" t="s">
        <v>35</v>
      </c>
      <c r="C26" s="106">
        <f>SUMIF('Grech S. (Ghawdex)'!$D$23:$D$43,B26,'Grech S. (Ghawdex)'!$I$23:$I$43)</f>
        <v>0</v>
      </c>
      <c r="D26" s="107">
        <f>SUMIF('Sultana B. (Għawdex)'!$D$23:$D$43,B26,'Sultana B. (Għawdex)'!$I$23:$I$43)</f>
        <v>0</v>
      </c>
      <c r="E26" s="107">
        <f>SUMIF('Caruana L. (Ghawdex)'!$D$23:$D$43,B26,'Caruana L. (Ghawdex)'!$I$23:$I$43)</f>
        <v>0</v>
      </c>
      <c r="F26" s="107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2">
        <f t="shared" si="3"/>
        <v>0</v>
      </c>
      <c r="M26" s="136">
        <f t="shared" si="2"/>
        <v>0</v>
      </c>
    </row>
    <row r="27" spans="2:13" ht="15.75" customHeight="1" x14ac:dyDescent="0.2">
      <c r="B27" s="137" t="s">
        <v>36</v>
      </c>
      <c r="C27" s="106">
        <f>SUMIF('Grech S. (Ghawdex)'!$D$23:$D$43,B27,'Grech S. (Ghawdex)'!$I$23:$I$43)</f>
        <v>0</v>
      </c>
      <c r="D27" s="107">
        <f>SUMIF('Sultana B. (Għawdex)'!$D$23:$D$43,B27,'Sultana B. (Għawdex)'!$I$23:$I$43)</f>
        <v>0</v>
      </c>
      <c r="E27" s="107">
        <f>SUMIF('Caruana L. (Ghawdex)'!$D$23:$D$43,B27,'Caruana L. (Ghawdex)'!$I$23:$I$43)</f>
        <v>0</v>
      </c>
      <c r="F27" s="107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2">
        <f t="shared" si="3"/>
        <v>0</v>
      </c>
      <c r="M27" s="136">
        <f t="shared" si="2"/>
        <v>0</v>
      </c>
    </row>
    <row r="28" spans="2:13" ht="15.75" customHeight="1" x14ac:dyDescent="0.2">
      <c r="B28" s="137" t="s">
        <v>37</v>
      </c>
      <c r="C28" s="106">
        <f>SUMIF('Grech S. (Ghawdex)'!$D$23:$D$43,B28,'Grech S. (Ghawdex)'!$I$23:$I$43)</f>
        <v>0</v>
      </c>
      <c r="D28" s="107">
        <f>SUMIF('Sultana B. (Għawdex)'!$D$23:$D$43,B28,'Sultana B. (Għawdex)'!$I$23:$I$43)</f>
        <v>0</v>
      </c>
      <c r="E28" s="107">
        <f>SUMIF('Caruana L. (Ghawdex)'!$D$23:$D$43,B28,'Caruana L. (Ghawdex)'!$I$23:$I$43)</f>
        <v>0</v>
      </c>
      <c r="F28" s="107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2">
        <f t="shared" si="3"/>
        <v>0</v>
      </c>
      <c r="M28" s="136">
        <f t="shared" si="2"/>
        <v>0</v>
      </c>
    </row>
    <row r="29" spans="2:13" ht="15.75" customHeight="1" x14ac:dyDescent="0.2">
      <c r="B29" s="137" t="s">
        <v>38</v>
      </c>
      <c r="C29" s="106">
        <f>SUMIF('Grech S. (Ghawdex)'!$D$23:$D$43,B29,'Grech S. (Ghawdex)'!$I$23:$I$43)</f>
        <v>0</v>
      </c>
      <c r="D29" s="107">
        <f>SUMIF('Sultana B. (Għawdex)'!$D$23:$D$43,B29,'Sultana B. (Għawdex)'!$I$23:$I$43)</f>
        <v>0</v>
      </c>
      <c r="E29" s="107">
        <f>SUMIF('Caruana L. (Ghawdex)'!$D$23:$D$43,B29,'Caruana L. (Ghawdex)'!$I$23:$I$43)</f>
        <v>0</v>
      </c>
      <c r="F29" s="107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2">
        <f t="shared" si="3"/>
        <v>0</v>
      </c>
      <c r="M29" s="136">
        <f t="shared" si="2"/>
        <v>0</v>
      </c>
    </row>
    <row r="30" spans="2:13" ht="15.75" customHeight="1" thickBot="1" x14ac:dyDescent="0.25">
      <c r="B30" s="138" t="s">
        <v>40</v>
      </c>
      <c r="C30" s="139">
        <f>SUMIF('Grech S. (Ghawdex)'!$D$23:$D$43,B30,'Grech S. (Ghawdex)'!$I$23:$I$43)</f>
        <v>0</v>
      </c>
      <c r="D30" s="140">
        <f>SUMIF('Sultana B. (Għawdex)'!$D$23:$D$43,B30,'Sultana B. (Għawdex)'!$I$23:$I$43)</f>
        <v>0</v>
      </c>
      <c r="E30" s="140">
        <f>SUMIF('Caruana L. (Ghawdex)'!$D$23:$D$43,B30,'Caruana L. (Ghawdex)'!$I$23:$I$43)</f>
        <v>0</v>
      </c>
      <c r="F30" s="140">
        <f>SUMIF('Frendo Dimech D. (Ghawdex)'!$D$23:$D$43,B30,'Frendo Dimech D. (Ghawdex)'!$I$23:$I$43)</f>
        <v>0</v>
      </c>
      <c r="G30" s="141"/>
      <c r="H30" s="141"/>
      <c r="I30" s="141"/>
      <c r="J30" s="142">
        <f t="shared" si="0"/>
        <v>0</v>
      </c>
      <c r="K30" s="143">
        <f>J30/$J$31</f>
        <v>0</v>
      </c>
      <c r="L30" s="144">
        <f t="shared" si="3"/>
        <v>0</v>
      </c>
      <c r="M30" s="145">
        <f t="shared" si="2"/>
        <v>0</v>
      </c>
    </row>
    <row r="31" spans="2:13" ht="13.5" customHeight="1" thickBot="1" x14ac:dyDescent="0.25">
      <c r="B31" s="123" t="s">
        <v>79</v>
      </c>
      <c r="C31" s="124">
        <f t="shared" ref="C31:F31" si="4">SUM(C10:C30)</f>
        <v>0</v>
      </c>
      <c r="D31" s="125">
        <f t="shared" si="4"/>
        <v>8</v>
      </c>
      <c r="E31" s="125">
        <f t="shared" si="4"/>
        <v>60</v>
      </c>
      <c r="F31" s="125">
        <f t="shared" si="4"/>
        <v>0</v>
      </c>
      <c r="G31" s="126">
        <f t="shared" ref="G31:I31" si="5">SUM(G10:G26)</f>
        <v>0</v>
      </c>
      <c r="H31" s="126">
        <f t="shared" si="5"/>
        <v>0</v>
      </c>
      <c r="I31" s="126">
        <f t="shared" si="5"/>
        <v>0</v>
      </c>
      <c r="J31" s="47">
        <f>SUM(J10:J30)</f>
        <v>68</v>
      </c>
      <c r="K31" s="6"/>
      <c r="L31" s="5"/>
      <c r="M31" s="7"/>
    </row>
    <row r="32" spans="2:13" ht="13.5" customHeight="1" thickBot="1" x14ac:dyDescent="0.25">
      <c r="C32" s="112">
        <f>C31/J31</f>
        <v>0</v>
      </c>
      <c r="D32" s="113">
        <f>D31/J31</f>
        <v>0.11764705882352941</v>
      </c>
      <c r="E32" s="113">
        <f>E31/J31</f>
        <v>0.88235294117647056</v>
      </c>
      <c r="F32" s="113">
        <f>F31/J31</f>
        <v>0</v>
      </c>
      <c r="G32" s="50">
        <f>G31/J31</f>
        <v>0</v>
      </c>
      <c r="H32" s="50">
        <f>H31/J31</f>
        <v>0</v>
      </c>
      <c r="I32" s="118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5" t="s">
        <v>71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2.95" customHeight="1" x14ac:dyDescent="0.2">
      <c r="A4" s="217" t="s">
        <v>83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s="40" customFormat="1" ht="15" customHeight="1" x14ac:dyDescent="0.2">
      <c r="A5" s="218" t="s">
        <v>84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 customHeight="1" x14ac:dyDescent="0.2">
      <c r="A6" s="219" t="str">
        <f>CONCATENATE(Kriminal!F7, " ", Kriminal!H7)</f>
        <v>Statistika għal Awwissu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63</v>
      </c>
    </row>
    <row r="8" spans="1:20" ht="12.95" customHeight="1" thickBot="1" x14ac:dyDescent="0.25">
      <c r="P8" s="2"/>
    </row>
    <row r="9" spans="1:20" ht="96" customHeight="1" thickBot="1" x14ac:dyDescent="0.25">
      <c r="B9" s="154" t="s">
        <v>75</v>
      </c>
      <c r="C9" s="155" t="s">
        <v>76</v>
      </c>
      <c r="D9" s="155" t="s">
        <v>77</v>
      </c>
      <c r="E9" s="155" t="s">
        <v>78</v>
      </c>
      <c r="F9" s="156"/>
      <c r="G9" s="156"/>
      <c r="H9" s="156"/>
      <c r="I9" s="156"/>
      <c r="J9" s="156"/>
      <c r="K9" s="156"/>
      <c r="L9" s="169" t="s">
        <v>79</v>
      </c>
      <c r="M9" s="170" t="s">
        <v>80</v>
      </c>
      <c r="N9" s="171" t="s">
        <v>81</v>
      </c>
      <c r="O9" s="172" t="s">
        <v>82</v>
      </c>
    </row>
    <row r="10" spans="1:20" ht="15.75" customHeight="1" x14ac:dyDescent="0.2">
      <c r="A10" s="127" t="s">
        <v>19</v>
      </c>
      <c r="B10" s="108">
        <f>SUMIF('Grech S. (Ghawdex)'!$D$23:$D$43,A10,'Grech S. (Ghawdex)'!$S$23:$S$43)</f>
        <v>11</v>
      </c>
      <c r="C10" s="109">
        <f>SUMIF('Sultana B. (Għawdex)'!$D$23:$D$43,A10,'Sultana B. (Għawdex)'!$S$23:$S$43)</f>
        <v>0</v>
      </c>
      <c r="D10" s="109">
        <f>SUMIF('Caruana L. (Ghawdex)'!$D$23:$D$43,A10,'Caruana L. (Ghawdex)'!$S$23:$S$43)</f>
        <v>2</v>
      </c>
      <c r="E10" s="109">
        <f>SUMIF('Frendo Dimech D. (Ghawdex)'!$D$23:$D$43,A10,'Frendo Dimech D. (Ghawdex)'!$S$23:$S$43)</f>
        <v>1</v>
      </c>
      <c r="F10" s="133"/>
      <c r="G10" s="133"/>
      <c r="H10" s="133"/>
      <c r="I10" s="133"/>
      <c r="J10" s="133"/>
      <c r="K10" s="133"/>
      <c r="L10" s="45">
        <f t="shared" ref="L10:L30" si="0">SUM(B10:K10)</f>
        <v>14</v>
      </c>
      <c r="M10" s="147">
        <f t="shared" ref="M10:M25" si="1">L10/$L$31</f>
        <v>2.4096385542168676E-2</v>
      </c>
      <c r="N10" s="115"/>
      <c r="O10" s="135"/>
    </row>
    <row r="11" spans="1:20" ht="15.75" customHeight="1" x14ac:dyDescent="0.2">
      <c r="A11" s="132" t="s">
        <v>20</v>
      </c>
      <c r="B11" s="108">
        <f>SUMIF('Grech S. (Ghawdex)'!$D$23:$D$43,A11,'Grech S. (Ghawdex)'!$S$23:$S$43)</f>
        <v>41</v>
      </c>
      <c r="C11" s="109">
        <f>SUMIF('Sultana B. (Għawdex)'!$D$23:$D$43,A11,'Sultana B. (Għawdex)'!$S$23:$S$43)</f>
        <v>10</v>
      </c>
      <c r="D11" s="109">
        <f>SUMIF('Caruana L. (Ghawdex)'!$D$23:$D$43,A11,'Caruana L. (Ghawdex)'!$S$23:$S$43)</f>
        <v>30</v>
      </c>
      <c r="E11" s="109">
        <f>SUMIF('Frendo Dimech D. (Ghawdex)'!$D$23:$D$43,A11,'Frendo Dimech D. (Ghawdex)'!$S$23:$S$43)</f>
        <v>6</v>
      </c>
      <c r="F11" s="133"/>
      <c r="G11" s="133"/>
      <c r="H11" s="133"/>
      <c r="I11" s="133"/>
      <c r="J11" s="133"/>
      <c r="K11" s="133"/>
      <c r="L11" s="45">
        <f t="shared" si="0"/>
        <v>87</v>
      </c>
      <c r="M11" s="147">
        <f t="shared" si="1"/>
        <v>0.14974182444061962</v>
      </c>
      <c r="N11" s="115"/>
      <c r="O11" s="135"/>
    </row>
    <row r="12" spans="1:20" ht="15.75" customHeight="1" x14ac:dyDescent="0.2">
      <c r="A12" s="128" t="s">
        <v>21</v>
      </c>
      <c r="B12" s="111">
        <f>SUMIF('Grech S. (Ghawdex)'!$D$23:$D$43,A12,'Grech S. (Ghawdex)'!$S$23:$S$43)</f>
        <v>45</v>
      </c>
      <c r="C12" s="110">
        <f>SUMIF('Sultana B. (Għawdex)'!$D$23:$D$43,A12,'Sultana B. (Għawdex)'!$S$23:$S$43)</f>
        <v>57</v>
      </c>
      <c r="D12" s="110">
        <f>SUMIF('Caruana L. (Ghawdex)'!$D$23:$D$43,A12,'Caruana L. (Ghawdex)'!$S$23:$S$43)</f>
        <v>0</v>
      </c>
      <c r="E12" s="110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102</v>
      </c>
      <c r="M12" s="116">
        <f t="shared" si="1"/>
        <v>0.17555938037865748</v>
      </c>
      <c r="N12" s="148">
        <f>SUM(L10:L12)</f>
        <v>203</v>
      </c>
      <c r="O12" s="129">
        <f>N12/$L$31</f>
        <v>0.3493975903614458</v>
      </c>
    </row>
    <row r="13" spans="1:20" ht="15.75" customHeight="1" x14ac:dyDescent="0.2">
      <c r="A13" s="130" t="s">
        <v>22</v>
      </c>
      <c r="B13" s="106">
        <f>SUMIF('Grech S. (Ghawdex)'!$D$23:$D$43,A13,'Grech S. (Ghawdex)'!$S$23:$S$43)</f>
        <v>0</v>
      </c>
      <c r="C13" s="107">
        <f>SUMIF('Sultana B. (Għawdex)'!$D$23:$D$43,A13,'Sultana B. (Għawdex)'!$S$23:$S$43)</f>
        <v>0</v>
      </c>
      <c r="D13" s="107">
        <f>SUMIF('Caruana L. (Ghawdex)'!$D$23:$D$43,A13,'Caruana L. (Ghawdex)'!$S$23:$S$43)</f>
        <v>0</v>
      </c>
      <c r="E13" s="107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6">
        <f t="shared" si="1"/>
        <v>0</v>
      </c>
      <c r="N13" s="114"/>
      <c r="O13" s="131"/>
    </row>
    <row r="14" spans="1:20" ht="15.75" customHeight="1" x14ac:dyDescent="0.2">
      <c r="A14" s="132" t="s">
        <v>23</v>
      </c>
      <c r="B14" s="108">
        <f>SUMIF('Grech S. (Ghawdex)'!$D$23:$D$43,A14,'Grech S. (Ghawdex)'!$S$23:$S$43)</f>
        <v>0</v>
      </c>
      <c r="C14" s="109">
        <f>SUMIF('Sultana B. (Għawdex)'!$D$23:$D$43,A14,'Sultana B. (Għawdex)'!$S$23:$S$43)</f>
        <v>0</v>
      </c>
      <c r="D14" s="109">
        <f>SUMIF('Caruana L. (Ghawdex)'!$D$23:$D$43,A14,'Caruana L. (Ghawdex)'!$S$23:$S$43)</f>
        <v>0</v>
      </c>
      <c r="E14" s="109">
        <f>SUMIF('Frendo Dimech D. (Ghawdex)'!$D$23:$D$43,A14,'Frendo Dimech D. (Ghawdex)'!$S$23:$S$43)</f>
        <v>0</v>
      </c>
      <c r="F14" s="133"/>
      <c r="G14" s="133"/>
      <c r="H14" s="133"/>
      <c r="I14" s="133"/>
      <c r="J14" s="133"/>
      <c r="K14" s="133"/>
      <c r="L14" s="45">
        <f t="shared" si="0"/>
        <v>0</v>
      </c>
      <c r="M14" s="147">
        <f t="shared" si="1"/>
        <v>0</v>
      </c>
      <c r="N14" s="115"/>
      <c r="O14" s="135"/>
    </row>
    <row r="15" spans="1:20" ht="15.75" customHeight="1" x14ac:dyDescent="0.2">
      <c r="A15" s="128" t="s">
        <v>24</v>
      </c>
      <c r="B15" s="111">
        <f>SUMIF('Grech S. (Ghawdex)'!$D$23:$D$43,A15,'Grech S. (Ghawdex)'!$S$23:$S$43)</f>
        <v>11</v>
      </c>
      <c r="C15" s="110">
        <f>SUMIF('Sultana B. (Għawdex)'!$D$23:$D$43,A15,'Sultana B. (Għawdex)'!$S$23:$S$43)</f>
        <v>0</v>
      </c>
      <c r="D15" s="110">
        <f>SUMIF('Caruana L. (Ghawdex)'!$D$23:$D$43,A15,'Caruana L. (Ghawdex)'!$S$23:$S$43)</f>
        <v>21</v>
      </c>
      <c r="E15" s="110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32</v>
      </c>
      <c r="M15" s="116">
        <f t="shared" si="1"/>
        <v>5.5077452667814115E-2</v>
      </c>
      <c r="N15" s="148">
        <f>SUM(L13:L15)</f>
        <v>32</v>
      </c>
      <c r="O15" s="129">
        <f>N15/$L$31</f>
        <v>5.5077452667814115E-2</v>
      </c>
    </row>
    <row r="16" spans="1:20" ht="15.75" customHeight="1" x14ac:dyDescent="0.2">
      <c r="A16" s="130" t="s">
        <v>25</v>
      </c>
      <c r="B16" s="106">
        <f>SUMIF('Grech S. (Ghawdex)'!$D$23:$D$43,A16,'Grech S. (Ghawdex)'!$S$23:$S$43)</f>
        <v>0</v>
      </c>
      <c r="C16" s="107">
        <f>SUMIF('Sultana B. (Għawdex)'!$D$23:$D$43,A16,'Sultana B. (Għawdex)'!$S$23:$S$43)</f>
        <v>0</v>
      </c>
      <c r="D16" s="107">
        <f>SUMIF('Caruana L. (Ghawdex)'!$D$23:$D$43,A16,'Caruana L. (Ghawdex)'!$S$23:$S$43)</f>
        <v>0</v>
      </c>
      <c r="E16" s="107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6">
        <f t="shared" si="1"/>
        <v>0</v>
      </c>
      <c r="N16" s="114"/>
      <c r="O16" s="131"/>
    </row>
    <row r="17" spans="1:15" ht="15.75" customHeight="1" x14ac:dyDescent="0.2">
      <c r="A17" s="132" t="s">
        <v>26</v>
      </c>
      <c r="B17" s="108">
        <f>SUMIF('Grech S. (Ghawdex)'!$D$23:$D$43,A17,'Grech S. (Ghawdex)'!$S$23:$S$43)</f>
        <v>0</v>
      </c>
      <c r="C17" s="109">
        <f>SUMIF('Sultana B. (Għawdex)'!$D$23:$D$43,A17,'Sultana B. (Għawdex)'!$S$23:$S$43)</f>
        <v>0</v>
      </c>
      <c r="D17" s="109">
        <f>SUMIF('Caruana L. (Ghawdex)'!$D$23:$D$43,A17,'Caruana L. (Ghawdex)'!$S$23:$S$43)</f>
        <v>0</v>
      </c>
      <c r="E17" s="109">
        <f>SUMIF('Frendo Dimech D. (Ghawdex)'!$D$23:$D$43,A17,'Frendo Dimech D. (Ghawdex)'!$S$23:$S$43)</f>
        <v>0</v>
      </c>
      <c r="F17" s="133"/>
      <c r="G17" s="133"/>
      <c r="H17" s="133"/>
      <c r="I17" s="133"/>
      <c r="J17" s="133"/>
      <c r="K17" s="133"/>
      <c r="L17" s="45">
        <f t="shared" si="0"/>
        <v>0</v>
      </c>
      <c r="M17" s="147">
        <f t="shared" si="1"/>
        <v>0</v>
      </c>
      <c r="N17" s="115"/>
      <c r="O17" s="135"/>
    </row>
    <row r="18" spans="1:15" ht="15.75" customHeight="1" x14ac:dyDescent="0.2">
      <c r="A18" s="132" t="s">
        <v>27</v>
      </c>
      <c r="B18" s="108">
        <f>SUMIF('Grech S. (Ghawdex)'!$D$23:$D$43,A18,'Grech S. (Ghawdex)'!$S$23:$S$43)</f>
        <v>0</v>
      </c>
      <c r="C18" s="109">
        <f>SUMIF('Sultana B. (Għawdex)'!$D$23:$D$43,A18,'Sultana B. (Għawdex)'!$S$23:$S$43)</f>
        <v>0</v>
      </c>
      <c r="D18" s="109">
        <f>SUMIF('Caruana L. (Ghawdex)'!$D$23:$D$43,A18,'Caruana L. (Ghawdex)'!$S$23:$S$43)</f>
        <v>0</v>
      </c>
      <c r="E18" s="109">
        <f>SUMIF('Frendo Dimech D. (Ghawdex)'!$D$23:$D$43,A18,'Frendo Dimech D. (Ghawdex)'!$S$23:$S$43)</f>
        <v>0</v>
      </c>
      <c r="F18" s="133"/>
      <c r="G18" s="133"/>
      <c r="H18" s="133"/>
      <c r="I18" s="133"/>
      <c r="J18" s="133"/>
      <c r="K18" s="133"/>
      <c r="L18" s="45">
        <f t="shared" si="0"/>
        <v>0</v>
      </c>
      <c r="M18" s="147">
        <f t="shared" si="1"/>
        <v>0</v>
      </c>
      <c r="N18" s="115"/>
      <c r="O18" s="135"/>
    </row>
    <row r="19" spans="1:15" ht="15.75" customHeight="1" x14ac:dyDescent="0.2">
      <c r="A19" s="132" t="s">
        <v>28</v>
      </c>
      <c r="B19" s="108">
        <f>SUMIF('Grech S. (Ghawdex)'!$D$23:$D$43,A19,'Grech S. (Ghawdex)'!$S$23:$S$43)</f>
        <v>4</v>
      </c>
      <c r="C19" s="109">
        <f>SUMIF('Sultana B. (Għawdex)'!$D$23:$D$43,A19,'Sultana B. (Għawdex)'!$S$23:$S$43)</f>
        <v>0</v>
      </c>
      <c r="D19" s="109">
        <f>SUMIF('Caruana L. (Ghawdex)'!$D$23:$D$43,A19,'Caruana L. (Ghawdex)'!$S$23:$S$43)</f>
        <v>2</v>
      </c>
      <c r="E19" s="109">
        <f>SUMIF('Frendo Dimech D. (Ghawdex)'!$D$23:$D$43,A19,'Frendo Dimech D. (Ghawdex)'!$S$23:$S$43)</f>
        <v>0</v>
      </c>
      <c r="F19" s="133"/>
      <c r="G19" s="133"/>
      <c r="H19" s="133"/>
      <c r="I19" s="133"/>
      <c r="J19" s="133"/>
      <c r="K19" s="133"/>
      <c r="L19" s="45">
        <f t="shared" si="0"/>
        <v>6</v>
      </c>
      <c r="M19" s="147">
        <f t="shared" si="1"/>
        <v>1.0327022375215147E-2</v>
      </c>
      <c r="N19" s="115"/>
      <c r="O19" s="135"/>
    </row>
    <row r="20" spans="1:15" ht="15.75" customHeight="1" x14ac:dyDescent="0.2">
      <c r="A20" s="128" t="s">
        <v>29</v>
      </c>
      <c r="B20" s="111">
        <f>SUMIF('Grech S. (Ghawdex)'!$D$23:$D$43,A20,'Grech S. (Ghawdex)'!$S$23:$S$43)</f>
        <v>0</v>
      </c>
      <c r="C20" s="110">
        <f>SUMIF('Sultana B. (Għawdex)'!$D$23:$D$43,A20,'Sultana B. (Għawdex)'!$S$23:$S$43)</f>
        <v>0</v>
      </c>
      <c r="D20" s="110">
        <f>SUMIF('Caruana L. (Ghawdex)'!$D$23:$D$43,A20,'Caruana L. (Ghawdex)'!$S$23:$S$43)</f>
        <v>0</v>
      </c>
      <c r="E20" s="110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6">
        <f t="shared" si="1"/>
        <v>0</v>
      </c>
      <c r="N20" s="148">
        <f>SUM(L16:L20)</f>
        <v>6</v>
      </c>
      <c r="O20" s="129">
        <f>N20/$L$31</f>
        <v>1.0327022375215147E-2</v>
      </c>
    </row>
    <row r="21" spans="1:15" ht="15.75" customHeight="1" x14ac:dyDescent="0.2">
      <c r="A21" s="130" t="s">
        <v>30</v>
      </c>
      <c r="B21" s="106">
        <f>SUMIF('Grech S. (Ghawdex)'!$D$23:$D$43,A21,'Grech S. (Ghawdex)'!$S$23:$S$43)</f>
        <v>21</v>
      </c>
      <c r="C21" s="107">
        <f>SUMIF('Sultana B. (Għawdex)'!$D$23:$D$43,A21,'Sultana B. (Għawdex)'!$S$23:$S$43)</f>
        <v>0</v>
      </c>
      <c r="D21" s="107">
        <f>SUMIF('Caruana L. (Ghawdex)'!$D$23:$D$43,A21,'Caruana L. (Ghawdex)'!$S$23:$S$43)</f>
        <v>53</v>
      </c>
      <c r="E21" s="107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74</v>
      </c>
      <c r="M21" s="146">
        <f t="shared" si="1"/>
        <v>0.12736660929432014</v>
      </c>
      <c r="N21" s="114"/>
      <c r="O21" s="131"/>
    </row>
    <row r="22" spans="1:15" ht="15.75" customHeight="1" x14ac:dyDescent="0.2">
      <c r="A22" s="128" t="s">
        <v>31</v>
      </c>
      <c r="B22" s="111">
        <f>SUMIF('Grech S. (Ghawdex)'!$D$23:$D$43,A22,'Grech S. (Ghawdex)'!$S$23:$S$43)</f>
        <v>0</v>
      </c>
      <c r="C22" s="110">
        <f>SUMIF('Sultana B. (Għawdex)'!$D$23:$D$43,A22,'Sultana B. (Għawdex)'!$S$23:$S$43)</f>
        <v>0</v>
      </c>
      <c r="D22" s="110">
        <f>SUMIF('Caruana L. (Ghawdex)'!$D$23:$D$43,A22,'Caruana L. (Ghawdex)'!$S$23:$S$43)</f>
        <v>0</v>
      </c>
      <c r="E22" s="110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6">
        <f t="shared" si="1"/>
        <v>0</v>
      </c>
      <c r="N22" s="148">
        <f>SUM(L21:L22)</f>
        <v>74</v>
      </c>
      <c r="O22" s="129">
        <f t="shared" ref="O22:O30" si="2">N22/$L$31</f>
        <v>0.12736660929432014</v>
      </c>
    </row>
    <row r="23" spans="1:15" ht="15.75" customHeight="1" x14ac:dyDescent="0.2">
      <c r="A23" s="130" t="s">
        <v>32</v>
      </c>
      <c r="B23" s="106">
        <f>SUMIF('Grech S. (Ghawdex)'!$D$23:$D$43,A23,'Grech S. (Ghawdex)'!$S$23:$S$43)</f>
        <v>46</v>
      </c>
      <c r="C23" s="107">
        <f>SUMIF('Sultana B. (Għawdex)'!$D$23:$D$43,A23,'Sultana B. (Għawdex)'!$S$23:$S$43)</f>
        <v>0</v>
      </c>
      <c r="D23" s="107">
        <f>SUMIF('Caruana L. (Ghawdex)'!$D$23:$D$43,A23,'Caruana L. (Ghawdex)'!$S$23:$S$43)</f>
        <v>219</v>
      </c>
      <c r="E23" s="107">
        <f>SUMIF('Frendo Dimech D. (Ghawdex)'!$D$23:$D$43,A23,'Frendo Dimech D. (Ghawdex)'!$S$23:$S$43)</f>
        <v>0</v>
      </c>
      <c r="F23" s="42"/>
      <c r="G23" s="42"/>
      <c r="H23" s="42"/>
      <c r="I23" s="42"/>
      <c r="J23" s="42"/>
      <c r="K23" s="42"/>
      <c r="L23" s="43">
        <f t="shared" si="0"/>
        <v>265</v>
      </c>
      <c r="M23" s="117">
        <f t="shared" si="1"/>
        <v>0.45611015490533563</v>
      </c>
      <c r="N23" s="149">
        <f t="shared" ref="N23:N30" si="3">SUM(L23)</f>
        <v>265</v>
      </c>
      <c r="O23" s="136">
        <f t="shared" si="2"/>
        <v>0.45611015490533563</v>
      </c>
    </row>
    <row r="24" spans="1:15" ht="15.75" customHeight="1" x14ac:dyDescent="0.2">
      <c r="A24" s="130" t="s">
        <v>33</v>
      </c>
      <c r="B24" s="106">
        <f>SUMIF('Grech S. (Ghawdex)'!$D$23:$D$43,A24,'Grech S. (Ghawdex)'!$S$23:$S$43)</f>
        <v>0</v>
      </c>
      <c r="C24" s="107">
        <f>SUMIF('Sultana B. (Għawdex)'!$D$23:$D$43,A24,'Sultana B. (Għawdex)'!$S$23:$S$43)</f>
        <v>0</v>
      </c>
      <c r="D24" s="107">
        <f>SUMIF('Caruana L. (Ghawdex)'!$D$23:$D$43,A24,'Caruana L. (Ghawdex)'!$S$23:$S$43)</f>
        <v>1</v>
      </c>
      <c r="E24" s="107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1</v>
      </c>
      <c r="M24" s="117">
        <f t="shared" si="1"/>
        <v>1.7211703958691911E-3</v>
      </c>
      <c r="N24" s="149">
        <f t="shared" si="3"/>
        <v>1</v>
      </c>
      <c r="O24" s="136">
        <f t="shared" si="2"/>
        <v>1.7211703958691911E-3</v>
      </c>
    </row>
    <row r="25" spans="1:15" ht="15.75" customHeight="1" x14ac:dyDescent="0.2">
      <c r="A25" s="130" t="s">
        <v>34</v>
      </c>
      <c r="B25" s="106">
        <f>SUMIF('Grech S. (Ghawdex)'!$D$23:$D$43,A25,'Grech S. (Ghawdex)'!$S$23:$S$43)</f>
        <v>0</v>
      </c>
      <c r="C25" s="107">
        <f>SUMIF('Sultana B. (Għawdex)'!$D$23:$D$43,A25,'Sultana B. (Għawdex)'!$S$23:$S$43)</f>
        <v>0</v>
      </c>
      <c r="D25" s="107">
        <f>SUMIF('Caruana L. (Ghawdex)'!$D$23:$D$43,A25,'Caruana L. (Ghawdex)'!$S$23:$S$43)</f>
        <v>0</v>
      </c>
      <c r="E25" s="107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7">
        <f t="shared" si="1"/>
        <v>0</v>
      </c>
      <c r="N25" s="149">
        <f t="shared" si="3"/>
        <v>0</v>
      </c>
      <c r="O25" s="136">
        <f t="shared" si="2"/>
        <v>0</v>
      </c>
    </row>
    <row r="26" spans="1:15" ht="15.75" customHeight="1" x14ac:dyDescent="0.2">
      <c r="A26" s="130" t="s">
        <v>35</v>
      </c>
      <c r="B26" s="106">
        <f>SUMIF('Grech S. (Ghawdex)'!$D$23:$D$43,A26,'Grech S. (Ghawdex)'!$S$23:$S$43)</f>
        <v>0</v>
      </c>
      <c r="C26" s="107">
        <f>SUMIF('Sultana B. (Għawdex)'!$D$23:$D$43,A26,'Sultana B. (Għawdex)'!$S$23:$S$43)</f>
        <v>0</v>
      </c>
      <c r="D26" s="107">
        <f>SUMIF('Caruana L. (Ghawdex)'!$D$23:$D$43,A26,'Caruana L. (Ghawdex)'!$S$23:$S$43)</f>
        <v>0</v>
      </c>
      <c r="E26" s="107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7">
        <f>L26/$L$31</f>
        <v>0</v>
      </c>
      <c r="N26" s="149">
        <f t="shared" si="3"/>
        <v>0</v>
      </c>
      <c r="O26" s="136">
        <f t="shared" si="2"/>
        <v>0</v>
      </c>
    </row>
    <row r="27" spans="1:15" ht="15.75" customHeight="1" x14ac:dyDescent="0.2">
      <c r="A27" s="137" t="s">
        <v>36</v>
      </c>
      <c r="B27" s="106">
        <f>SUMIF('Grech S. (Ghawdex)'!$D$23:$D$43,A27,'Grech S. (Ghawdex)'!$S$23:$S$43)</f>
        <v>0</v>
      </c>
      <c r="C27" s="107">
        <f>SUMIF('Sultana B. (Għawdex)'!$D$23:$D$43,A27,'Sultana B. (Għawdex)'!$S$23:$S$43)</f>
        <v>0</v>
      </c>
      <c r="D27" s="107">
        <f>SUMIF('Caruana L. (Ghawdex)'!$D$23:$D$43,A27,'Caruana L. (Ghawdex)'!$S$23:$S$43)</f>
        <v>0</v>
      </c>
      <c r="E27" s="107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7">
        <f>L27/$L$31</f>
        <v>0</v>
      </c>
      <c r="N27" s="149">
        <f t="shared" si="3"/>
        <v>0</v>
      </c>
      <c r="O27" s="136">
        <f t="shared" si="2"/>
        <v>0</v>
      </c>
    </row>
    <row r="28" spans="1:15" ht="15.75" customHeight="1" x14ac:dyDescent="0.2">
      <c r="A28" s="137" t="s">
        <v>37</v>
      </c>
      <c r="B28" s="106">
        <f>SUMIF('Grech S. (Ghawdex)'!$D$23:$D$43,A28,'Grech S. (Ghawdex)'!$S$23:$S$43)</f>
        <v>0</v>
      </c>
      <c r="C28" s="107">
        <f>SUMIF('Sultana B. (Għawdex)'!$D$23:$D$43,A28,'Sultana B. (Għawdex)'!$S$23:$S$43)</f>
        <v>0</v>
      </c>
      <c r="D28" s="107">
        <f>SUMIF('Caruana L. (Ghawdex)'!$D$23:$D$43,A28,'Caruana L. (Ghawdex)'!$S$23:$S$43)</f>
        <v>0</v>
      </c>
      <c r="E28" s="107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7">
        <f>L28/$L$31</f>
        <v>0</v>
      </c>
      <c r="N28" s="149">
        <f t="shared" si="3"/>
        <v>0</v>
      </c>
      <c r="O28" s="136">
        <f t="shared" si="2"/>
        <v>0</v>
      </c>
    </row>
    <row r="29" spans="1:15" ht="15.75" customHeight="1" x14ac:dyDescent="0.2">
      <c r="A29" s="137" t="s">
        <v>38</v>
      </c>
      <c r="B29" s="106">
        <f>SUMIF('Grech S. (Ghawdex)'!$D$23:$D$43,A29,'Grech S. (Ghawdex)'!$S$23:$S$43)</f>
        <v>0</v>
      </c>
      <c r="C29" s="107">
        <f>SUMIF('Sultana B. (Għawdex)'!$D$23:$D$43,A29,'Sultana B. (Għawdex)'!$S$23:$S$43)</f>
        <v>0</v>
      </c>
      <c r="D29" s="107">
        <f>SUMIF('Caruana L. (Ghawdex)'!$D$23:$D$43,A29,'Caruana L. (Ghawdex)'!$S$23:$S$43)</f>
        <v>0</v>
      </c>
      <c r="E29" s="107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7">
        <f>L29/$L$31</f>
        <v>0</v>
      </c>
      <c r="N29" s="149">
        <f t="shared" si="3"/>
        <v>0</v>
      </c>
      <c r="O29" s="136">
        <f t="shared" si="2"/>
        <v>0</v>
      </c>
    </row>
    <row r="30" spans="1:15" ht="15.75" customHeight="1" thickBot="1" x14ac:dyDescent="0.25">
      <c r="A30" s="138" t="s">
        <v>40</v>
      </c>
      <c r="B30" s="139">
        <f>SUMIF('Grech S. (Ghawdex)'!$D$23:$D$43,A30,'Grech S. (Ghawdex)'!$S$23:$S$43)</f>
        <v>0</v>
      </c>
      <c r="C30" s="140">
        <f>SUMIF('Sultana B. (Għawdex)'!$D$23:$D$43,A30,'Sultana B. (Għawdex)'!$S$23:$S$43)</f>
        <v>0</v>
      </c>
      <c r="D30" s="140">
        <f>SUMIF('Caruana L. (Ghawdex)'!$D$23:$D$43,A30,'Caruana L. (Ghawdex)'!$S$23:$S$43)</f>
        <v>0</v>
      </c>
      <c r="E30" s="140">
        <f>SUMIF('Frendo Dimech D. (Ghawdex)'!$D$23:$D$43,A30,'Frendo Dimech D. (Ghawdex)'!$S$23:$S$43)</f>
        <v>0</v>
      </c>
      <c r="F30" s="141"/>
      <c r="G30" s="141"/>
      <c r="H30" s="141"/>
      <c r="I30" s="141"/>
      <c r="J30" s="141"/>
      <c r="K30" s="141"/>
      <c r="L30" s="142">
        <f t="shared" si="0"/>
        <v>0</v>
      </c>
      <c r="M30" s="162">
        <f>L30/$L$31</f>
        <v>0</v>
      </c>
      <c r="N30" s="163">
        <f t="shared" si="3"/>
        <v>0</v>
      </c>
      <c r="O30" s="145">
        <f t="shared" si="2"/>
        <v>0</v>
      </c>
    </row>
    <row r="31" spans="1:15" ht="13.5" customHeight="1" thickBot="1" x14ac:dyDescent="0.25">
      <c r="A31" s="123" t="s">
        <v>79</v>
      </c>
      <c r="B31" s="124">
        <f t="shared" ref="B31:E31" si="4">SUM(B10:B30)</f>
        <v>179</v>
      </c>
      <c r="C31" s="125">
        <f t="shared" si="4"/>
        <v>67</v>
      </c>
      <c r="D31" s="125">
        <f t="shared" si="4"/>
        <v>328</v>
      </c>
      <c r="E31" s="125">
        <f t="shared" si="4"/>
        <v>7</v>
      </c>
      <c r="F31" s="126">
        <f t="shared" ref="F31:K31" si="5">SUM(F10:F26)</f>
        <v>0</v>
      </c>
      <c r="G31" s="126">
        <f t="shared" si="5"/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61">
        <f>SUM(L10:L30)</f>
        <v>581</v>
      </c>
      <c r="M31" s="6"/>
      <c r="N31" s="5"/>
      <c r="O31" s="7"/>
    </row>
    <row r="32" spans="1:15" ht="13.5" customHeight="1" thickBot="1" x14ac:dyDescent="0.25">
      <c r="B32" s="112">
        <f>B31/L31</f>
        <v>0.30808950086058517</v>
      </c>
      <c r="C32" s="113">
        <f>C31/L31</f>
        <v>0.11531841652323579</v>
      </c>
      <c r="D32" s="113">
        <f>D31/L31</f>
        <v>0.56454388984509463</v>
      </c>
      <c r="E32" s="113">
        <f>E31/L31</f>
        <v>1.2048192771084338E-2</v>
      </c>
      <c r="F32" s="50">
        <f>F31/L31</f>
        <v>0</v>
      </c>
      <c r="G32" s="50">
        <f>G31/L31</f>
        <v>0</v>
      </c>
      <c r="H32" s="50">
        <f>H31/L31</f>
        <v>0</v>
      </c>
      <c r="I32" s="50">
        <f>I31/L31</f>
        <v>0</v>
      </c>
      <c r="J32" s="50">
        <f>J31/L31</f>
        <v>0</v>
      </c>
      <c r="K32" s="118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5" t="s">
        <v>71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2.95" customHeight="1" x14ac:dyDescent="0.2">
      <c r="A4" s="217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s="40" customFormat="1" ht="15" customHeight="1" x14ac:dyDescent="0.2">
      <c r="A5" s="218" t="s">
        <v>85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 customHeight="1" x14ac:dyDescent="0.2">
      <c r="A6" s="219" t="str">
        <f>CONCATENATE(Kriminal!F7, " ", Kriminal!H7)</f>
        <v>Statistika għal Awwissu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63</v>
      </c>
    </row>
    <row r="8" spans="1:20" ht="12.95" customHeight="1" thickBot="1" x14ac:dyDescent="0.25">
      <c r="Q8" s="2"/>
    </row>
    <row r="9" spans="1:20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64"/>
      <c r="H9" s="164"/>
      <c r="I9" s="164"/>
      <c r="J9" s="164"/>
      <c r="K9" s="164"/>
      <c r="L9" s="164"/>
      <c r="M9" s="165" t="s">
        <v>79</v>
      </c>
      <c r="N9" s="166" t="s">
        <v>80</v>
      </c>
      <c r="O9" s="167" t="s">
        <v>81</v>
      </c>
      <c r="P9" s="168" t="s">
        <v>82</v>
      </c>
    </row>
    <row r="10" spans="1:20" ht="15.75" customHeight="1" x14ac:dyDescent="0.2">
      <c r="A10" s="40"/>
      <c r="B10" s="127" t="s">
        <v>19</v>
      </c>
      <c r="C10" s="108">
        <f>SUMIF('Grech S. (Ghawdex)'!$D$23:$D$43,B10,'Grech S. (Ghawdex)'!$M$23:$M$43)</f>
        <v>0</v>
      </c>
      <c r="D10" s="109">
        <f>SUMIF('Sultana B. (Għawdex)'!$D$23:$D$43,B10,'Sultana B. (Għawdex)'!$M$23:$M$43)</f>
        <v>0</v>
      </c>
      <c r="E10" s="109">
        <f>SUMIF('Caruana L. (Ghawdex)'!$D$23:$D$43,B10,'Caruana L. (Ghawdex)'!$M$23:$M$43)</f>
        <v>0</v>
      </c>
      <c r="F10" s="109">
        <f>SUMIF('Frendo Dimech D. (Ghawdex)'!$D$23:$D$43,B10,'Frendo Dimech D. (Ghawdex)'!$M$23:$M$43)</f>
        <v>1</v>
      </c>
      <c r="G10" s="133"/>
      <c r="H10" s="133"/>
      <c r="I10" s="133"/>
      <c r="J10" s="133"/>
      <c r="K10" s="133"/>
      <c r="L10" s="133"/>
      <c r="M10" s="45">
        <f t="shared" ref="M10:M30" si="0">SUM(C10:L10)</f>
        <v>1</v>
      </c>
      <c r="N10" s="147">
        <f t="shared" ref="N10:N26" si="1">M10/$M$31</f>
        <v>6.25E-2</v>
      </c>
      <c r="O10" s="115"/>
      <c r="P10" s="135"/>
    </row>
    <row r="11" spans="1:20" ht="15.75" customHeight="1" x14ac:dyDescent="0.2">
      <c r="B11" s="132" t="s">
        <v>20</v>
      </c>
      <c r="C11" s="108">
        <f>SUMIF('Grech S. (Ghawdex)'!$D$23:$D$43,B11,'Grech S. (Ghawdex)'!$M$23:$M$43)</f>
        <v>1</v>
      </c>
      <c r="D11" s="109">
        <f>SUMIF('Sultana B. (Għawdex)'!$D$23:$D$43,B11,'Sultana B. (Għawdex)'!$M$23:$M$43)</f>
        <v>0</v>
      </c>
      <c r="E11" s="109">
        <f>SUMIF('Caruana L. (Ghawdex)'!$D$23:$D$43,B11,'Caruana L. (Ghawdex)'!$M$23:$M$43)</f>
        <v>0</v>
      </c>
      <c r="F11" s="109">
        <f>SUMIF('Frendo Dimech D. (Ghawdex)'!$D$23:$D$43,B11,'Frendo Dimech D. (Ghawdex)'!$M$23:$M$43)</f>
        <v>1</v>
      </c>
      <c r="G11" s="133"/>
      <c r="H11" s="133"/>
      <c r="I11" s="133"/>
      <c r="J11" s="133"/>
      <c r="K11" s="133"/>
      <c r="L11" s="133"/>
      <c r="M11" s="45">
        <f t="shared" si="0"/>
        <v>2</v>
      </c>
      <c r="N11" s="147">
        <f t="shared" si="1"/>
        <v>0.125</v>
      </c>
      <c r="O11" s="115"/>
      <c r="P11" s="135"/>
    </row>
    <row r="12" spans="1:20" ht="15.75" customHeight="1" x14ac:dyDescent="0.2">
      <c r="B12" s="128" t="s">
        <v>21</v>
      </c>
      <c r="C12" s="111">
        <f>SUMIF('Grech S. (Ghawdex)'!$D$23:$D$43,B12,'Grech S. (Ghawdex)'!$M$23:$M$43)</f>
        <v>0</v>
      </c>
      <c r="D12" s="110">
        <f>SUMIF('Sultana B. (Għawdex)'!$D$23:$D$43,B12,'Sultana B. (Għawdex)'!$M$23:$M$43)</f>
        <v>6</v>
      </c>
      <c r="E12" s="110">
        <f>SUMIF('Caruana L. (Ghawdex)'!$D$23:$D$43,B12,'Caruana L. (Ghawdex)'!$M$23:$M$43)</f>
        <v>0</v>
      </c>
      <c r="F12" s="110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6</v>
      </c>
      <c r="N12" s="116">
        <f t="shared" si="1"/>
        <v>0.375</v>
      </c>
      <c r="O12" s="148">
        <f>SUM(M10:M12)</f>
        <v>9</v>
      </c>
      <c r="P12" s="129">
        <f>O12/$M$31</f>
        <v>0.5625</v>
      </c>
    </row>
    <row r="13" spans="1:20" ht="15.75" customHeight="1" x14ac:dyDescent="0.2">
      <c r="B13" s="130" t="s">
        <v>22</v>
      </c>
      <c r="C13" s="106">
        <f>SUMIF('Grech S. (Ghawdex)'!$D$23:$D$43,B13,'Grech S. (Ghawdex)'!$M$23:$M$43)</f>
        <v>0</v>
      </c>
      <c r="D13" s="107">
        <f>SUMIF('Sultana B. (Għawdex)'!$D$23:$D$43,B13,'Sultana B. (Għawdex)'!$M$23:$M$43)</f>
        <v>0</v>
      </c>
      <c r="E13" s="107">
        <f>SUMIF('Caruana L. (Ghawdex)'!$D$23:$D$43,B13,'Caruana L. (Ghawdex)'!$M$23:$M$43)</f>
        <v>0</v>
      </c>
      <c r="F13" s="107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6">
        <f t="shared" si="1"/>
        <v>0</v>
      </c>
      <c r="O13" s="114"/>
      <c r="P13" s="131"/>
    </row>
    <row r="14" spans="1:20" ht="15.75" customHeight="1" x14ac:dyDescent="0.2">
      <c r="B14" s="132" t="s">
        <v>23</v>
      </c>
      <c r="C14" s="108">
        <f>SUMIF('Grech S. (Ghawdex)'!$D$23:$D$43,B14,'Grech S. (Ghawdex)'!$M$23:$M$43)</f>
        <v>0</v>
      </c>
      <c r="D14" s="109">
        <f>SUMIF('Sultana B. (Għawdex)'!$D$23:$D$43,B14,'Sultana B. (Għawdex)'!$M$23:$M$43)</f>
        <v>0</v>
      </c>
      <c r="E14" s="109">
        <f>SUMIF('Caruana L. (Ghawdex)'!$D$23:$D$43,B14,'Caruana L. (Ghawdex)'!$M$23:$M$43)</f>
        <v>0</v>
      </c>
      <c r="F14" s="109">
        <f>SUMIF('Frendo Dimech D. (Ghawdex)'!$D$23:$D$43,B14,'Frendo Dimech D. (Ghawdex)'!$M$23:$M$43)</f>
        <v>0</v>
      </c>
      <c r="G14" s="133"/>
      <c r="H14" s="133"/>
      <c r="I14" s="133"/>
      <c r="J14" s="133"/>
      <c r="K14" s="133"/>
      <c r="L14" s="133"/>
      <c r="M14" s="45">
        <f t="shared" si="0"/>
        <v>0</v>
      </c>
      <c r="N14" s="147">
        <f t="shared" si="1"/>
        <v>0</v>
      </c>
      <c r="O14" s="115"/>
      <c r="P14" s="135"/>
    </row>
    <row r="15" spans="1:20" ht="15.75" customHeight="1" x14ac:dyDescent="0.2">
      <c r="B15" s="128" t="s">
        <v>24</v>
      </c>
      <c r="C15" s="111">
        <f>SUMIF('Grech S. (Ghawdex)'!$D$23:$D$43,B15,'Grech S. (Ghawdex)'!$M$23:$M$43)</f>
        <v>0</v>
      </c>
      <c r="D15" s="110">
        <f>SUMIF('Sultana B. (Għawdex)'!$D$23:$D$43,B15,'Sultana B. (Għawdex)'!$M$23:$M$43)</f>
        <v>0</v>
      </c>
      <c r="E15" s="110">
        <f>SUMIF('Caruana L. (Ghawdex)'!$D$23:$D$43,B15,'Caruana L. (Ghawdex)'!$M$23:$M$43)</f>
        <v>0</v>
      </c>
      <c r="F15" s="110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0</v>
      </c>
      <c r="N15" s="116">
        <f t="shared" si="1"/>
        <v>0</v>
      </c>
      <c r="O15" s="148">
        <f>SUM(M13:M15)</f>
        <v>0</v>
      </c>
      <c r="P15" s="129">
        <f>O15/$M$31</f>
        <v>0</v>
      </c>
    </row>
    <row r="16" spans="1:20" ht="15.75" customHeight="1" x14ac:dyDescent="0.2">
      <c r="B16" s="130" t="s">
        <v>25</v>
      </c>
      <c r="C16" s="106">
        <f>SUMIF('Grech S. (Ghawdex)'!$D$23:$D$43,B16,'Grech S. (Ghawdex)'!$M$23:$M$43)</f>
        <v>0</v>
      </c>
      <c r="D16" s="107">
        <f>SUMIF('Sultana B. (Għawdex)'!$D$23:$D$43,B16,'Sultana B. (Għawdex)'!$M$23:$M$43)</f>
        <v>0</v>
      </c>
      <c r="E16" s="107">
        <f>SUMIF('Caruana L. (Ghawdex)'!$D$23:$D$43,B16,'Caruana L. (Ghawdex)'!$M$23:$M$43)</f>
        <v>0</v>
      </c>
      <c r="F16" s="107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6">
        <f t="shared" si="1"/>
        <v>0</v>
      </c>
      <c r="O16" s="114"/>
      <c r="P16" s="131"/>
    </row>
    <row r="17" spans="2:16" ht="15.75" customHeight="1" x14ac:dyDescent="0.2">
      <c r="B17" s="132" t="s">
        <v>26</v>
      </c>
      <c r="C17" s="108">
        <f>SUMIF('Grech S. (Ghawdex)'!$D$23:$D$43,B17,'Grech S. (Ghawdex)'!$M$23:$M$43)</f>
        <v>0</v>
      </c>
      <c r="D17" s="109">
        <f>SUMIF('Sultana B. (Għawdex)'!$D$23:$D$43,B17,'Sultana B. (Għawdex)'!$M$23:$M$43)</f>
        <v>0</v>
      </c>
      <c r="E17" s="109">
        <f>SUMIF('Caruana L. (Ghawdex)'!$D$23:$D$43,B17,'Caruana L. (Ghawdex)'!$M$23:$M$43)</f>
        <v>0</v>
      </c>
      <c r="F17" s="109">
        <f>SUMIF('Frendo Dimech D. (Ghawdex)'!$D$23:$D$43,B17,'Frendo Dimech D. (Ghawdex)'!$M$23:$M$43)</f>
        <v>0</v>
      </c>
      <c r="G17" s="133"/>
      <c r="H17" s="133"/>
      <c r="I17" s="133"/>
      <c r="J17" s="133"/>
      <c r="K17" s="133"/>
      <c r="L17" s="133"/>
      <c r="M17" s="45">
        <f t="shared" si="0"/>
        <v>0</v>
      </c>
      <c r="N17" s="147">
        <f t="shared" si="1"/>
        <v>0</v>
      </c>
      <c r="O17" s="115"/>
      <c r="P17" s="135"/>
    </row>
    <row r="18" spans="2:16" ht="15.75" customHeight="1" x14ac:dyDescent="0.2">
      <c r="B18" s="132" t="s">
        <v>27</v>
      </c>
      <c r="C18" s="108">
        <f>SUMIF('Grech S. (Ghawdex)'!$D$23:$D$43,B18,'Grech S. (Ghawdex)'!$M$23:$M$43)</f>
        <v>0</v>
      </c>
      <c r="D18" s="109">
        <f>SUMIF('Sultana B. (Għawdex)'!$D$23:$D$43,B18,'Sultana B. (Għawdex)'!$M$23:$M$43)</f>
        <v>0</v>
      </c>
      <c r="E18" s="109">
        <f>SUMIF('Caruana L. (Ghawdex)'!$D$23:$D$43,B18,'Caruana L. (Ghawdex)'!$M$23:$M$43)</f>
        <v>0</v>
      </c>
      <c r="F18" s="109">
        <f>SUMIF('Frendo Dimech D. (Ghawdex)'!$D$23:$D$43,B18,'Frendo Dimech D. (Ghawdex)'!$M$23:$M$43)</f>
        <v>0</v>
      </c>
      <c r="G18" s="133"/>
      <c r="H18" s="133"/>
      <c r="I18" s="133"/>
      <c r="J18" s="133"/>
      <c r="K18" s="133"/>
      <c r="L18" s="133"/>
      <c r="M18" s="45">
        <f t="shared" si="0"/>
        <v>0</v>
      </c>
      <c r="N18" s="147">
        <f t="shared" si="1"/>
        <v>0</v>
      </c>
      <c r="O18" s="115"/>
      <c r="P18" s="135"/>
    </row>
    <row r="19" spans="2:16" ht="15.75" customHeight="1" x14ac:dyDescent="0.2">
      <c r="B19" s="132" t="s">
        <v>28</v>
      </c>
      <c r="C19" s="108">
        <f>SUMIF('Grech S. (Ghawdex)'!$D$23:$D$43,B19,'Grech S. (Ghawdex)'!$M$23:$M$43)</f>
        <v>0</v>
      </c>
      <c r="D19" s="109">
        <f>SUMIF('Sultana B. (Għawdex)'!$D$23:$D$43,B19,'Sultana B. (Għawdex)'!$M$23:$M$43)</f>
        <v>0</v>
      </c>
      <c r="E19" s="109">
        <f>SUMIF('Caruana L. (Ghawdex)'!$D$23:$D$43,B19,'Caruana L. (Ghawdex)'!$M$23:$M$43)</f>
        <v>0</v>
      </c>
      <c r="F19" s="109">
        <f>SUMIF('Frendo Dimech D. (Ghawdex)'!$D$23:$D$43,B19,'Frendo Dimech D. (Ghawdex)'!$M$23:$M$43)</f>
        <v>0</v>
      </c>
      <c r="G19" s="133"/>
      <c r="H19" s="133"/>
      <c r="I19" s="133"/>
      <c r="J19" s="133"/>
      <c r="K19" s="133"/>
      <c r="L19" s="133"/>
      <c r="M19" s="45">
        <f t="shared" si="0"/>
        <v>0</v>
      </c>
      <c r="N19" s="147">
        <f t="shared" si="1"/>
        <v>0</v>
      </c>
      <c r="O19" s="115"/>
      <c r="P19" s="135"/>
    </row>
    <row r="20" spans="2:16" ht="15.75" customHeight="1" x14ac:dyDescent="0.2">
      <c r="B20" s="128" t="s">
        <v>29</v>
      </c>
      <c r="C20" s="111">
        <f>SUMIF('Grech S. (Ghawdex)'!$D$23:$D$43,B20,'Grech S. (Ghawdex)'!$M$23:$M$43)</f>
        <v>0</v>
      </c>
      <c r="D20" s="110">
        <f>SUMIF('Sultana B. (Għawdex)'!$D$23:$D$43,B20,'Sultana B. (Għawdex)'!$M$23:$M$43)</f>
        <v>0</v>
      </c>
      <c r="E20" s="110">
        <f>SUMIF('Caruana L. (Ghawdex)'!$D$23:$D$43,B20,'Caruana L. (Ghawdex)'!$M$23:$M$43)</f>
        <v>0</v>
      </c>
      <c r="F20" s="110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6">
        <f t="shared" si="1"/>
        <v>0</v>
      </c>
      <c r="O20" s="148">
        <f>SUM(M16:M20)</f>
        <v>0</v>
      </c>
      <c r="P20" s="129">
        <f>O20/$M$31</f>
        <v>0</v>
      </c>
    </row>
    <row r="21" spans="2:16" ht="15.75" customHeight="1" x14ac:dyDescent="0.2">
      <c r="B21" s="130" t="s">
        <v>30</v>
      </c>
      <c r="C21" s="106">
        <f>SUMIF('Grech S. (Ghawdex)'!$D$23:$D$43,B21,'Grech S. (Ghawdex)'!$M$23:$M$43)</f>
        <v>0</v>
      </c>
      <c r="D21" s="107">
        <f>SUMIF('Sultana B. (Għawdex)'!$D$23:$D$43,B21,'Sultana B. (Għawdex)'!$M$23:$M$43)</f>
        <v>0</v>
      </c>
      <c r="E21" s="107">
        <f>SUMIF('Caruana L. (Ghawdex)'!$D$23:$D$43,B21,'Caruana L. (Ghawdex)'!$M$23:$M$43)</f>
        <v>0</v>
      </c>
      <c r="F21" s="107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0</v>
      </c>
      <c r="N21" s="146">
        <f t="shared" si="1"/>
        <v>0</v>
      </c>
      <c r="O21" s="114"/>
      <c r="P21" s="131"/>
    </row>
    <row r="22" spans="2:16" ht="15.75" customHeight="1" x14ac:dyDescent="0.2">
      <c r="B22" s="128" t="s">
        <v>31</v>
      </c>
      <c r="C22" s="111">
        <f>SUMIF('Grech S. (Ghawdex)'!$D$23:$D$43,B22,'Grech S. (Ghawdex)'!$M$23:$M$43)</f>
        <v>0</v>
      </c>
      <c r="D22" s="110">
        <f>SUMIF('Sultana B. (Għawdex)'!$D$23:$D$43,B22,'Sultana B. (Għawdex)'!$M$23:$M$43)</f>
        <v>0</v>
      </c>
      <c r="E22" s="110">
        <f>SUMIF('Caruana L. (Ghawdex)'!$D$23:$D$43,B22,'Caruana L. (Ghawdex)'!$M$23:$M$43)</f>
        <v>0</v>
      </c>
      <c r="F22" s="110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6">
        <f t="shared" si="1"/>
        <v>0</v>
      </c>
      <c r="O22" s="148">
        <f>SUM(M21:M22)</f>
        <v>0</v>
      </c>
      <c r="P22" s="129">
        <f t="shared" ref="P22:P30" si="2">O22/$M$31</f>
        <v>0</v>
      </c>
    </row>
    <row r="23" spans="2:16" ht="15.75" customHeight="1" x14ac:dyDescent="0.2">
      <c r="B23" s="130" t="s">
        <v>32</v>
      </c>
      <c r="C23" s="106">
        <f>SUMIF('Grech S. (Ghawdex)'!$D$23:$D$43,B23,'Grech S. (Ghawdex)'!$M$23:$M$43)</f>
        <v>0</v>
      </c>
      <c r="D23" s="107">
        <f>SUMIF('Sultana B. (Għawdex)'!$D$23:$D$43,B23,'Sultana B. (Għawdex)'!$M$23:$M$43)</f>
        <v>0</v>
      </c>
      <c r="E23" s="107">
        <f>SUMIF('Caruana L. (Ghawdex)'!$D$23:$D$43,B23,'Caruana L. (Ghawdex)'!$M$23:$M$43)</f>
        <v>5</v>
      </c>
      <c r="F23" s="107">
        <f>SUMIF('Frendo Dimech D. (Ghawdex)'!$D$23:$D$43,B23,'Frendo Dimech D. (Ghawdex)'!$M$23:$M$43)</f>
        <v>2</v>
      </c>
      <c r="G23" s="42"/>
      <c r="H23" s="42"/>
      <c r="I23" s="42"/>
      <c r="J23" s="42"/>
      <c r="K23" s="42"/>
      <c r="L23" s="42"/>
      <c r="M23" s="43">
        <f t="shared" si="0"/>
        <v>7</v>
      </c>
      <c r="N23" s="117">
        <f t="shared" si="1"/>
        <v>0.4375</v>
      </c>
      <c r="O23" s="149">
        <f t="shared" ref="O23:O30" si="3">SUM(M23)</f>
        <v>7</v>
      </c>
      <c r="P23" s="136">
        <f t="shared" si="2"/>
        <v>0.4375</v>
      </c>
    </row>
    <row r="24" spans="2:16" ht="15.75" customHeight="1" x14ac:dyDescent="0.2">
      <c r="B24" s="130" t="s">
        <v>33</v>
      </c>
      <c r="C24" s="106">
        <f>SUMIF('Grech S. (Ghawdex)'!$D$23:$D$43,B24,'Grech S. (Ghawdex)'!$M$23:$M$43)</f>
        <v>0</v>
      </c>
      <c r="D24" s="107">
        <f>SUMIF('Sultana B. (Għawdex)'!$D$23:$D$43,B24,'Sultana B. (Għawdex)'!$M$23:$M$43)</f>
        <v>0</v>
      </c>
      <c r="E24" s="107">
        <f>SUMIF('Caruana L. (Ghawdex)'!$D$23:$D$43,B24,'Caruana L. (Ghawdex)'!$M$23:$M$43)</f>
        <v>0</v>
      </c>
      <c r="F24" s="107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7">
        <f t="shared" si="1"/>
        <v>0</v>
      </c>
      <c r="O24" s="149">
        <f t="shared" si="3"/>
        <v>0</v>
      </c>
      <c r="P24" s="136">
        <f t="shared" si="2"/>
        <v>0</v>
      </c>
    </row>
    <row r="25" spans="2:16" ht="15.75" customHeight="1" x14ac:dyDescent="0.2">
      <c r="B25" s="130" t="s">
        <v>34</v>
      </c>
      <c r="C25" s="106">
        <f>SUMIF('Grech S. (Ghawdex)'!$D$23:$D$43,B25,'Grech S. (Ghawdex)'!$M$23:$M$43)</f>
        <v>0</v>
      </c>
      <c r="D25" s="107">
        <f>SUMIF('Sultana B. (Għawdex)'!$D$23:$D$43,B25,'Sultana B. (Għawdex)'!$M$23:$M$43)</f>
        <v>0</v>
      </c>
      <c r="E25" s="107">
        <f>SUMIF('Caruana L. (Ghawdex)'!$D$23:$D$43,B25,'Caruana L. (Ghawdex)'!$M$23:$M$43)</f>
        <v>0</v>
      </c>
      <c r="F25" s="107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7">
        <f t="shared" si="1"/>
        <v>0</v>
      </c>
      <c r="O25" s="149">
        <f t="shared" si="3"/>
        <v>0</v>
      </c>
      <c r="P25" s="136">
        <f t="shared" si="2"/>
        <v>0</v>
      </c>
    </row>
    <row r="26" spans="2:16" ht="15.75" customHeight="1" x14ac:dyDescent="0.2">
      <c r="B26" s="130" t="s">
        <v>35</v>
      </c>
      <c r="C26" s="106">
        <f>SUMIF('Grech S. (Ghawdex)'!$D$23:$D$43,B26,'Grech S. (Ghawdex)'!$M$23:$M$43)</f>
        <v>0</v>
      </c>
      <c r="D26" s="107">
        <f>SUMIF('Sultana B. (Għawdex)'!$D$23:$D$43,B26,'Sultana B. (Għawdex)'!$M$23:$M$43)</f>
        <v>0</v>
      </c>
      <c r="E26" s="107">
        <f>SUMIF('Caruana L. (Ghawdex)'!$D$23:$D$43,B26,'Caruana L. (Ghawdex)'!$M$23:$M$43)</f>
        <v>0</v>
      </c>
      <c r="F26" s="107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7">
        <f t="shared" si="1"/>
        <v>0</v>
      </c>
      <c r="O26" s="149">
        <f t="shared" si="3"/>
        <v>0</v>
      </c>
      <c r="P26" s="136">
        <f t="shared" si="2"/>
        <v>0</v>
      </c>
    </row>
    <row r="27" spans="2:16" ht="15.75" customHeight="1" x14ac:dyDescent="0.2">
      <c r="B27" s="137" t="s">
        <v>36</v>
      </c>
      <c r="C27" s="106">
        <f>SUMIF('Grech S. (Ghawdex)'!$D$23:$D$43,B27,'Grech S. (Ghawdex)'!$M$23:$M$43)</f>
        <v>0</v>
      </c>
      <c r="D27" s="107">
        <f>SUMIF('Sultana B. (Għawdex)'!$D$23:$D$43,B27,'Sultana B. (Għawdex)'!$M$23:$M$43)</f>
        <v>0</v>
      </c>
      <c r="E27" s="107">
        <f>SUMIF('Caruana L. (Ghawdex)'!$D$23:$D$43,B27,'Caruana L. (Ghawdex)'!$M$23:$M$43)</f>
        <v>0</v>
      </c>
      <c r="F27" s="107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7">
        <f>M27/$M$31</f>
        <v>0</v>
      </c>
      <c r="O27" s="149">
        <f t="shared" si="3"/>
        <v>0</v>
      </c>
      <c r="P27" s="136">
        <f t="shared" si="2"/>
        <v>0</v>
      </c>
    </row>
    <row r="28" spans="2:16" ht="15.75" customHeight="1" x14ac:dyDescent="0.2">
      <c r="B28" s="137" t="s">
        <v>37</v>
      </c>
      <c r="C28" s="106">
        <f>SUMIF('Grech S. (Ghawdex)'!$D$23:$D$43,B28,'Grech S. (Ghawdex)'!$M$23:$M$43)</f>
        <v>0</v>
      </c>
      <c r="D28" s="107">
        <f>SUMIF('Sultana B. (Għawdex)'!$D$23:$D$43,B28,'Sultana B. (Għawdex)'!$M$23:$M$43)</f>
        <v>0</v>
      </c>
      <c r="E28" s="107">
        <f>SUMIF('Caruana L. (Ghawdex)'!$D$23:$D$43,B28,'Caruana L. (Ghawdex)'!$M$23:$M$43)</f>
        <v>0</v>
      </c>
      <c r="F28" s="107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7">
        <f>M28/$M$31</f>
        <v>0</v>
      </c>
      <c r="O28" s="149">
        <f t="shared" si="3"/>
        <v>0</v>
      </c>
      <c r="P28" s="136">
        <f t="shared" si="2"/>
        <v>0</v>
      </c>
    </row>
    <row r="29" spans="2:16" ht="15.75" customHeight="1" x14ac:dyDescent="0.2">
      <c r="B29" s="137" t="s">
        <v>38</v>
      </c>
      <c r="C29" s="106">
        <f>SUMIF('Grech S. (Ghawdex)'!$D$23:$D$43,B29,'Grech S. (Ghawdex)'!$M$23:$M$43)</f>
        <v>0</v>
      </c>
      <c r="D29" s="107">
        <f>SUMIF('Sultana B. (Għawdex)'!$D$23:$D$43,B29,'Sultana B. (Għawdex)'!$M$23:$M$43)</f>
        <v>0</v>
      </c>
      <c r="E29" s="107">
        <f>SUMIF('Caruana L. (Ghawdex)'!$D$23:$D$43,B29,'Caruana L. (Ghawdex)'!$M$23:$M$43)</f>
        <v>0</v>
      </c>
      <c r="F29" s="107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7">
        <f>M29/$M$31</f>
        <v>0</v>
      </c>
      <c r="O29" s="149">
        <f t="shared" si="3"/>
        <v>0</v>
      </c>
      <c r="P29" s="136">
        <f t="shared" si="2"/>
        <v>0</v>
      </c>
    </row>
    <row r="30" spans="2:16" ht="15.75" customHeight="1" thickBot="1" x14ac:dyDescent="0.25">
      <c r="B30" s="138" t="s">
        <v>40</v>
      </c>
      <c r="C30" s="139">
        <f>SUMIF('Grech S. (Ghawdex)'!$D$23:$D$43,B30,'Grech S. (Ghawdex)'!$M$23:$M$43)</f>
        <v>0</v>
      </c>
      <c r="D30" s="140">
        <f>SUMIF('Sultana B. (Għawdex)'!$D$23:$D$43,B30,'Sultana B. (Għawdex)'!$M$23:$M$43)</f>
        <v>0</v>
      </c>
      <c r="E30" s="140">
        <f>SUMIF('Caruana L. (Ghawdex)'!$D$23:$D$43,B30,'Caruana L. (Ghawdex)'!$M$23:$M$43)</f>
        <v>0</v>
      </c>
      <c r="F30" s="140">
        <f>SUMIF('Frendo Dimech D. (Ghawdex)'!$D$23:$D$43,B30,'Frendo Dimech D. (Ghawdex)'!$M$23:$M$43)</f>
        <v>0</v>
      </c>
      <c r="G30" s="141"/>
      <c r="H30" s="141"/>
      <c r="I30" s="141"/>
      <c r="J30" s="141"/>
      <c r="K30" s="141"/>
      <c r="L30" s="141"/>
      <c r="M30" s="142">
        <f t="shared" si="0"/>
        <v>0</v>
      </c>
      <c r="N30" s="162">
        <f>M30/$M$31</f>
        <v>0</v>
      </c>
      <c r="O30" s="163">
        <f t="shared" si="3"/>
        <v>0</v>
      </c>
      <c r="P30" s="145">
        <f t="shared" si="2"/>
        <v>0</v>
      </c>
    </row>
    <row r="31" spans="2:16" ht="13.5" customHeight="1" thickBot="1" x14ac:dyDescent="0.25">
      <c r="B31" s="123" t="s">
        <v>79</v>
      </c>
      <c r="C31" s="124">
        <f t="shared" ref="C31:F31" si="4">SUM(C10:C30)</f>
        <v>1</v>
      </c>
      <c r="D31" s="125">
        <f t="shared" si="4"/>
        <v>6</v>
      </c>
      <c r="E31" s="125">
        <f t="shared" si="4"/>
        <v>5</v>
      </c>
      <c r="F31" s="125">
        <f t="shared" si="4"/>
        <v>4</v>
      </c>
      <c r="G31" s="126">
        <f t="shared" ref="G31:L31" si="5">SUM(G10:G26)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61">
        <f>SUM(M10:M30)</f>
        <v>16</v>
      </c>
      <c r="N31" s="6"/>
      <c r="O31" s="5"/>
      <c r="P31" s="7"/>
    </row>
    <row r="32" spans="2:16" ht="13.5" customHeight="1" thickBot="1" x14ac:dyDescent="0.25">
      <c r="C32" s="150">
        <f>C31/M31</f>
        <v>6.25E-2</v>
      </c>
      <c r="D32" s="151">
        <f>D31/M31</f>
        <v>0.375</v>
      </c>
      <c r="E32" s="151">
        <f>E31/M31</f>
        <v>0.3125</v>
      </c>
      <c r="F32" s="151">
        <f>F31/M31</f>
        <v>0.25</v>
      </c>
      <c r="G32" s="152">
        <f>G31/M31</f>
        <v>0</v>
      </c>
      <c r="H32" s="152">
        <f>H31/M31</f>
        <v>0</v>
      </c>
      <c r="I32" s="152">
        <f>I31/M31</f>
        <v>0</v>
      </c>
      <c r="J32" s="152">
        <f>J31/M31</f>
        <v>0</v>
      </c>
      <c r="K32" s="152">
        <f>K31/M31</f>
        <v>0</v>
      </c>
      <c r="L32" s="153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3" t="s">
        <v>86</v>
      </c>
    </row>
    <row r="4" spans="1:1" x14ac:dyDescent="0.2">
      <c r="A4" s="53" t="s">
        <v>87</v>
      </c>
    </row>
    <row r="5" spans="1:1" x14ac:dyDescent="0.2">
      <c r="A5" s="53" t="s">
        <v>88</v>
      </c>
    </row>
    <row r="6" spans="1:1" x14ac:dyDescent="0.2">
      <c r="A6" s="53" t="s">
        <v>89</v>
      </c>
    </row>
    <row r="7" spans="1:1" x14ac:dyDescent="0.2">
      <c r="A7" s="53" t="s">
        <v>90</v>
      </c>
    </row>
    <row r="8" spans="1:1" x14ac:dyDescent="0.2">
      <c r="A8" s="53" t="s">
        <v>91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Vella John at Court Services Agency</cp:lastModifiedBy>
  <cp:revision/>
  <cp:lastPrinted>2023-08-30T10:13:34Z</cp:lastPrinted>
  <dcterms:created xsi:type="dcterms:W3CDTF">2001-09-20T13:22:09Z</dcterms:created>
  <dcterms:modified xsi:type="dcterms:W3CDTF">2023-09-11T08:14:44Z</dcterms:modified>
  <cp:category/>
  <cp:contentStatus/>
</cp:coreProperties>
</file>