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15" tabRatio="952" firstSheet="11" activeTab="23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<sst xmlns="http://schemas.openxmlformats.org/spreadsheetml/2006/main" count="1404" uniqueCount="203">
  <si>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</si>
  <si>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</si>
  <si>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</si>
  <si>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</si>
  <si>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</si>
  <si>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</si>
  <si>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</si>
  <si>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</si>
  <si>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</si>
  <si>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</si>
  <si>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</si>
  <si>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</si>
  <si>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</si>
  <si>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</si>
  <si>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</si>
  <si>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</si>
  <si>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</si>
  <si>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</si>
  <si>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</si>
  <si>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</si>
  <si>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</si>
  <si>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</si>
  <si>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</si>
  <si>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</si>
  <si>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</si>
  <si>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</si>
  <si>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</si>
  <si>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</si>
  <si>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</si>
  <si>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</si>
  <si>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</si>
  <si>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</si>
  <si>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</si>
  <si>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</si>
  <si>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</si>
  <si>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</si>
  <si>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</si>
  <si>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</si>
  <si>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</si>
  <si>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</si>
  <si>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</si>
  <si>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</si>
  <si>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</si>
  <si>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</si>
  <si>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</si>
  <si>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</si>
  <si>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</si>
  <si>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</si>
  <si>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</si>
  <si>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</si>
  <si>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</si>
  <si>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</si>
  <si>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</si>
  <si>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</si>
  <si>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</si>
  <si>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</si>
  <si>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</si>
  <si>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</si>
  <si>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</si>
  <si>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</si>
  <si>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</si>
  <si>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</si>
  <si>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</si>
  <si>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</si>
  <si>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</si>
  <si>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</si>
  <si>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</si>
  <si>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</si>
  <si>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</si>
  <si>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</si>
  <si>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</si>
  <si>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</si>
  <si>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</si>
  <si>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</si>
  <si>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</si>
  <si>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</si>
  <si>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</si>
  <si>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</si>
  <si>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</si>
  <si>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</si>
  <si>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</si>
  <si>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</si>
  <si>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</si>
  <si>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</si>
  <si>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</si>
  <si>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</si>
  <si>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</si>
  <si>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</si>
  <si>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</si>
  <si>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</si>
  <si>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</si>
  <si>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</si>
  <si>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</si>
  <si>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</si>
  <si>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</si>
  <si>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</si>
  <si>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</si>
  <si>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</si>
  <si>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</si>
  <si>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</si>
  <si>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</si>
  <si>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</si>
  <si>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Valenzia Geoffrey</t>
  </si>
  <si>
    <t>Magistrat Dr. Laurence Quintano LL.D.</t>
  </si>
  <si>
    <t>Mr. Mario Mifsud</t>
  </si>
  <si>
    <t>10 cases were not listed in previous pending cases</t>
  </si>
  <si>
    <t>214 additional cases from Judge Noel Cuschieri LL.D.</t>
  </si>
  <si>
    <t>Scicluna David</t>
  </si>
  <si>
    <t>Magistrat Dr. Antonio Giovanni Vella LL.D.</t>
  </si>
  <si>
    <t>Vella</t>
  </si>
  <si>
    <t>Scerri Herrera C.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</si>
  <si>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</si>
  <si>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</si>
  <si>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</si>
  <si>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</si>
  <si>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</si>
  <si>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Quintano</t>
  </si>
  <si>
    <t xml:space="preserve"> </t>
  </si>
  <si>
    <t>………….</t>
  </si>
  <si>
    <t>G.Caruana Demajo</t>
  </si>
  <si>
    <t>Magistrat Dr. Audrey Demicoli LL.D.</t>
  </si>
  <si>
    <t>Magistrat Dr. Doreen Clarke LL.D.</t>
  </si>
  <si>
    <t>Magistrat Dr. Edwina Grima LL.D.</t>
  </si>
  <si>
    <t>Demicoli S.</t>
  </si>
  <si>
    <t>Demicoli A.</t>
  </si>
  <si>
    <t>Clarke</t>
  </si>
  <si>
    <t>Grima</t>
  </si>
  <si>
    <t>Magistrat Dr. Anthony Ellul LL.D.</t>
  </si>
  <si>
    <t>Ellul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</si>
  <si>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</si>
  <si>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</si>
  <si>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</si>
  <si>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Ms. Stephania Testa</t>
  </si>
  <si>
    <t>Mr.Robert Bugeja</t>
  </si>
  <si>
    <t>Ms. Carmen Aquilina</t>
  </si>
  <si>
    <t>Ms. Sue Fenech</t>
  </si>
  <si>
    <t>Mr. John Muscat</t>
  </si>
  <si>
    <t>*  Ammont ta' files imdahhla wara 'Physical Check' ta files</t>
  </si>
  <si>
    <t>Ms. Cettina Gauci</t>
  </si>
  <si>
    <t>Mr. Daniel Sacco</t>
  </si>
  <si>
    <t>Ms. Nadya Fiott</t>
  </si>
  <si>
    <t>Ms. Elizabeth Quintano</t>
  </si>
  <si>
    <t>APRIL, 2009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</si>
  <si>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</si>
  <si>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</si>
  <si>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</si>
  <si>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</si>
  <si>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</si>
  <si>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</si>
  <si>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</si>
  <si>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</si>
  <si>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</si>
  <si>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</si>
  <si>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</si>
  <si>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</si>
  <si>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</si>
  <si>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</si>
  <si>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</si>
  <si>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</si>
  <si>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</si>
  <si>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</si>
  <si>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</si>
  <si>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</si>
  <si>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</si>
  <si>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</si>
  <si>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</si>
  <si>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</si>
  <si>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</si>
  <si>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</si>
  <si>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</si>
  <si>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</si>
  <si>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</si>
  <si>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</si>
  <si>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</si>
  <si>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</si>
  <si>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</si>
  <si>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</si>
  <si>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</si>
  <si>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</si>
  <si>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</si>
  <si>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</si>
  <si>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</si>
  <si>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</si>
  <si>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</si>
  <si>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</si>
  <si>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</si>
  <si>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</si>
  <si>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</si>
  <si>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</si>
  <si>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</si>
  <si>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</si>
  <si>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</si>
  <si>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</si>
  <si>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</si>
  <si>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</si>
  <si>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</si>
  <si>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</si>
  <si>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Ms. Alexia Attard</t>
  </si>
  <si>
    <t>A/Deputat Registratur</t>
  </si>
  <si>
    <t>Ms Marica Sammut</t>
  </si>
  <si>
    <t>Ms. Marica Mifsud</t>
  </si>
  <si>
    <t>Caruana Demajo G.</t>
  </si>
  <si>
    <t>VINCENT DE GAETANO (G)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</si>
</sst>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%"/>
    <numFmt numFmtId="179" formatCode="##0.00%"/>
    <numFmt numFmtId="180" formatCode="##0.0%"/>
    <numFmt numFmtId="181" formatCode="#,###"/>
  </numFmts>
  <fonts count="36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17" borderId="29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5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15" fillId="17" borderId="33" xfId="0" applyFont="1" applyFill="1" applyBorder="1" applyAlignment="1">
      <alignment horizontal="center"/>
    </xf>
    <xf numFmtId="0" fontId="15" fillId="15" borderId="29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/>
    </xf>
    <xf numFmtId="0" fontId="15" fillId="15" borderId="34" xfId="0" applyFont="1" applyFill="1" applyBorder="1" applyAlignment="1">
      <alignment horizontal="center"/>
    </xf>
    <xf numFmtId="0" fontId="15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5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80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80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80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80" fontId="7" fillId="17" borderId="44" xfId="0" applyNumberFormat="1" applyFont="1" applyFill="1" applyBorder="1" applyAlignment="1">
      <alignment horizontal="center"/>
    </xf>
    <xf numFmtId="180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80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80" fontId="8" fillId="8" borderId="32" xfId="0" applyNumberFormat="1" applyFont="1" applyFill="1" applyBorder="1" applyAlignment="1">
      <alignment horizontal="center"/>
    </xf>
    <xf numFmtId="180" fontId="8" fillId="8" borderId="10" xfId="0" applyNumberFormat="1" applyFont="1" applyFill="1" applyBorder="1" applyAlignment="1">
      <alignment horizontal="center"/>
    </xf>
    <xf numFmtId="180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18" borderId="0" xfId="0" applyFill="1" applyAlignment="1" applyProtection="1">
      <alignment/>
      <protection/>
    </xf>
    <xf numFmtId="0" fontId="7" fillId="15" borderId="29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3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95250</xdr:rowOff>
    </xdr:from>
    <xdr:to>
      <xdr:col>2</xdr:col>
      <xdr:colOff>619125</xdr:colOff>
      <xdr:row>6</xdr:row>
      <xdr:rowOff>28575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5717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Mar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0</v>
          </cell>
        </row>
        <row r="24">
          <cell r="Q24">
            <v>48</v>
          </cell>
        </row>
        <row r="25">
          <cell r="Q25">
            <v>381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4</v>
          </cell>
        </row>
        <row r="30">
          <cell r="Q30">
            <v>8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4</v>
          </cell>
        </row>
        <row r="35">
          <cell r="Q35">
            <v>8</v>
          </cell>
        </row>
        <row r="36">
          <cell r="Q36">
            <v>701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1003</v>
          </cell>
        </row>
        <row r="24">
          <cell r="Q24">
            <v>292</v>
          </cell>
        </row>
        <row r="25">
          <cell r="Q25">
            <v>51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52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241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284</v>
          </cell>
        </row>
        <row r="35">
          <cell r="Q35">
            <v>0</v>
          </cell>
        </row>
        <row r="36">
          <cell r="Q36">
            <v>490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0</v>
          </cell>
        </row>
        <row r="24">
          <cell r="Q24">
            <v>102</v>
          </cell>
        </row>
        <row r="25">
          <cell r="Q25">
            <v>72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155</v>
          </cell>
        </row>
        <row r="35">
          <cell r="Q35">
            <v>40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0</v>
          </cell>
        </row>
        <row r="24">
          <cell r="Q24">
            <v>617</v>
          </cell>
        </row>
        <row r="25">
          <cell r="Q25">
            <v>193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17</v>
          </cell>
        </row>
        <row r="35">
          <cell r="Q35">
            <v>37</v>
          </cell>
        </row>
        <row r="36">
          <cell r="Q36">
            <v>278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302</v>
          </cell>
        </row>
        <row r="25">
          <cell r="Q25">
            <v>55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59</v>
          </cell>
        </row>
        <row r="31">
          <cell r="Q31">
            <v>47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205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45</v>
          </cell>
        </row>
        <row r="25">
          <cell r="Q25">
            <v>98</v>
          </cell>
        </row>
        <row r="26">
          <cell r="Q26">
            <v>56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16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0</v>
          </cell>
        </row>
        <row r="36">
          <cell r="Q36">
            <v>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0</v>
          </cell>
        </row>
        <row r="24">
          <cell r="Q24">
            <v>9</v>
          </cell>
        </row>
        <row r="25">
          <cell r="Q25">
            <v>81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92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426</v>
          </cell>
        </row>
        <row r="25">
          <cell r="Q25">
            <v>84</v>
          </cell>
        </row>
        <row r="26">
          <cell r="Q26">
            <v>70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9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425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2</v>
          </cell>
        </row>
        <row r="24">
          <cell r="Q24">
            <v>276</v>
          </cell>
        </row>
        <row r="25">
          <cell r="Q25">
            <v>44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266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0</v>
          </cell>
        </row>
        <row r="24">
          <cell r="Q24">
            <v>99</v>
          </cell>
        </row>
        <row r="25">
          <cell r="Q25">
            <v>42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1228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0</v>
          </cell>
        </row>
        <row r="37">
          <cell r="Q37">
            <v>15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413</v>
          </cell>
        </row>
        <row r="25">
          <cell r="Q25">
            <v>55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238</v>
          </cell>
        </row>
        <row r="30">
          <cell r="Q30">
            <v>24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311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0</v>
          </cell>
        </row>
        <row r="24">
          <cell r="Q24">
            <v>171</v>
          </cell>
        </row>
        <row r="25">
          <cell r="Q25">
            <v>40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85</v>
          </cell>
        </row>
        <row r="25">
          <cell r="Q25">
            <v>31</v>
          </cell>
        </row>
        <row r="26">
          <cell r="Q26">
            <v>0</v>
          </cell>
        </row>
        <row r="27">
          <cell r="Q27">
            <v>93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114</v>
          </cell>
        </row>
        <row r="36">
          <cell r="Q36">
            <v>190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70</v>
          </cell>
        </row>
        <row r="25">
          <cell r="Q25">
            <v>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9</v>
          </cell>
        </row>
        <row r="31">
          <cell r="Q31">
            <v>0</v>
          </cell>
        </row>
        <row r="32">
          <cell r="Q32">
            <v>38</v>
          </cell>
        </row>
        <row r="33">
          <cell r="Q33">
            <v>0</v>
          </cell>
        </row>
        <row r="34">
          <cell r="Q34">
            <v>5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46</v>
          </cell>
        </row>
        <row r="39">
          <cell r="Q39">
            <v>175</v>
          </cell>
        </row>
      </sheetData>
      <sheetData sheetId="23">
        <row r="25">
          <cell r="Q25">
            <v>1</v>
          </cell>
        </row>
        <row r="27">
          <cell r="Q27">
            <v>62</v>
          </cell>
        </row>
        <row r="29">
          <cell r="Q29">
            <v>0</v>
          </cell>
        </row>
        <row r="31">
          <cell r="Q31">
            <v>2</v>
          </cell>
        </row>
        <row r="33">
          <cell r="Q33">
            <v>2</v>
          </cell>
        </row>
        <row r="35">
          <cell r="Q35">
            <v>1</v>
          </cell>
        </row>
      </sheetData>
      <sheetData sheetId="24">
        <row r="25">
          <cell r="Q25">
            <v>19</v>
          </cell>
        </row>
      </sheetData>
      <sheetData sheetId="25">
        <row r="25">
          <cell r="Q25">
            <v>0</v>
          </cell>
        </row>
        <row r="27">
          <cell r="Q27">
            <v>13</v>
          </cell>
        </row>
        <row r="29">
          <cell r="Q29">
            <v>36</v>
          </cell>
        </row>
        <row r="31">
          <cell r="Q31">
            <v>0</v>
          </cell>
        </row>
        <row r="33">
          <cell r="Q33">
            <v>147</v>
          </cell>
        </row>
        <row r="35">
          <cell r="Q35">
            <v>17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130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0</v>
          </cell>
        </row>
        <row r="24">
          <cell r="Q24">
            <v>7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20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18</v>
          </cell>
        </row>
        <row r="24">
          <cell r="Q24">
            <v>133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62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14</v>
          </cell>
        </row>
        <row r="33">
          <cell r="Q33">
            <v>0</v>
          </cell>
        </row>
        <row r="34">
          <cell r="Q34">
            <v>59</v>
          </cell>
        </row>
        <row r="35">
          <cell r="Q35">
            <v>0</v>
          </cell>
        </row>
        <row r="36">
          <cell r="Q36">
            <v>482</v>
          </cell>
        </row>
        <row r="37">
          <cell r="Q37">
            <v>4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0</v>
          </cell>
        </row>
        <row r="24">
          <cell r="Q24">
            <v>32</v>
          </cell>
        </row>
        <row r="25">
          <cell r="Q25">
            <v>0</v>
          </cell>
        </row>
        <row r="26">
          <cell r="Q26">
            <v>1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showGridLines="0" zoomScaleSheetLayoutView="100" zoomScalePageLayoutView="0" workbookViewId="0" topLeftCell="A19">
      <selection activeCell="O19" sqref="O1:Q16384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  <col min="15" max="15" width="0" style="0" hidden="1" customWidth="1"/>
    <col min="16" max="16" width="35.57421875" style="0" hidden="1" customWidth="1"/>
    <col min="17" max="17" width="0" style="0" hidden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t="s">
        <v>143</v>
      </c>
    </row>
    <row r="2" ht="12.75">
      <c r="P2" t="s">
        <v>144</v>
      </c>
    </row>
    <row r="3" spans="8:16" ht="20.25">
      <c r="H3" s="3" t="s">
        <v>82</v>
      </c>
      <c r="P3" t="s">
        <v>145</v>
      </c>
    </row>
    <row r="4" ht="12.75">
      <c r="P4" t="s">
        <v>146</v>
      </c>
    </row>
    <row r="5" spans="8:16" ht="15">
      <c r="H5" s="4" t="s">
        <v>83</v>
      </c>
      <c r="P5" t="s">
        <v>147</v>
      </c>
    </row>
    <row r="6" spans="7:16" ht="15">
      <c r="G6" s="50" t="s">
        <v>84</v>
      </c>
      <c r="H6" s="6" t="s">
        <v>142</v>
      </c>
      <c r="I6" s="1"/>
      <c r="P6" t="s">
        <v>148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  <c r="P7" t="s">
        <v>149</v>
      </c>
    </row>
    <row r="8" ht="13.5" thickBot="1">
      <c r="P8" t="s">
        <v>150</v>
      </c>
    </row>
    <row r="9" spans="2:16" ht="12.75">
      <c r="B9" s="129"/>
      <c r="C9" s="129"/>
      <c r="D9" s="129"/>
      <c r="E9" s="129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  <c r="P9" t="s">
        <v>151</v>
      </c>
    </row>
    <row r="10" spans="2:16" ht="12.75">
      <c r="B10" s="129"/>
      <c r="C10" s="129"/>
      <c r="D10" s="129"/>
      <c r="E10" s="129"/>
      <c r="F10" s="46"/>
      <c r="G10" s="55"/>
      <c r="H10" s="56" t="s">
        <v>2</v>
      </c>
      <c r="I10" s="56" t="s">
        <v>3</v>
      </c>
      <c r="J10" s="56" t="s">
        <v>80</v>
      </c>
      <c r="K10" s="56" t="s">
        <v>81</v>
      </c>
      <c r="L10" s="57"/>
      <c r="M10" s="56" t="s">
        <v>16</v>
      </c>
      <c r="N10" s="58"/>
      <c r="P10" t="s">
        <v>152</v>
      </c>
    </row>
    <row r="11" spans="2:16" ht="12.75">
      <c r="B11" s="129" t="s">
        <v>85</v>
      </c>
      <c r="C11" s="129"/>
      <c r="D11" s="129"/>
      <c r="E11" s="129"/>
      <c r="F11" s="46"/>
      <c r="G11" s="59"/>
      <c r="H11" s="60"/>
      <c r="I11" s="60"/>
      <c r="J11" s="60"/>
      <c r="K11" s="60"/>
      <c r="L11" s="61"/>
      <c r="M11" s="60"/>
      <c r="N11" s="62"/>
      <c r="P11" t="s">
        <v>153</v>
      </c>
    </row>
    <row r="12" spans="2:16" ht="12.75">
      <c r="B12" s="129"/>
      <c r="C12" s="129"/>
      <c r="D12" s="129"/>
      <c r="E12" s="129"/>
      <c r="F12" s="46"/>
      <c r="G12" s="63"/>
      <c r="H12" s="64"/>
      <c r="I12" s="64"/>
      <c r="J12" s="64"/>
      <c r="K12" s="64"/>
      <c r="L12" s="65"/>
      <c r="M12" s="64"/>
      <c r="N12" s="62"/>
      <c r="P12" t="s">
        <v>154</v>
      </c>
    </row>
    <row r="13" spans="2:16" ht="12" customHeight="1">
      <c r="B13" s="46"/>
      <c r="C13" s="46" t="s">
        <v>14</v>
      </c>
      <c r="D13" s="46"/>
      <c r="E13" s="46"/>
      <c r="F13" s="46"/>
      <c r="G13" s="66">
        <f>'Kriminal (Appelli Superjuri)'!G45</f>
        <v>19</v>
      </c>
      <c r="H13" s="67">
        <f>'Kriminal (Appelli Superjuri)'!I45</f>
        <v>0</v>
      </c>
      <c r="I13" s="67">
        <f>'Kriminal (Appelli Superjuri)'!K45</f>
        <v>0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19</v>
      </c>
      <c r="M13" s="67">
        <f>'Kriminal (Appelli Superjuri)'!S45</f>
        <v>0</v>
      </c>
      <c r="N13" s="69">
        <f>L13-M13</f>
        <v>19</v>
      </c>
      <c r="P13" t="s">
        <v>155</v>
      </c>
    </row>
    <row r="14" spans="2:16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19</v>
      </c>
      <c r="H14" s="74">
        <f t="shared" si="0"/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5">
        <f t="shared" si="0"/>
        <v>19</v>
      </c>
      <c r="M14" s="74">
        <f t="shared" si="0"/>
        <v>0</v>
      </c>
      <c r="N14" s="76">
        <f t="shared" si="0"/>
        <v>19</v>
      </c>
      <c r="P14" t="s">
        <v>156</v>
      </c>
    </row>
    <row r="15" spans="2:16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  <c r="P15" t="s">
        <v>157</v>
      </c>
    </row>
    <row r="16" spans="2:16" ht="12.75">
      <c r="B16" s="129" t="s">
        <v>86</v>
      </c>
      <c r="C16" s="129"/>
      <c r="D16" s="129"/>
      <c r="E16" s="129"/>
      <c r="F16" s="46"/>
      <c r="G16" s="63"/>
      <c r="H16" s="78"/>
      <c r="I16" s="78"/>
      <c r="J16" s="78"/>
      <c r="K16" s="78"/>
      <c r="L16" s="65"/>
      <c r="M16" s="78"/>
      <c r="N16" s="62"/>
      <c r="P16" t="s">
        <v>158</v>
      </c>
    </row>
    <row r="17" spans="2:16" ht="12.75">
      <c r="B17" s="129"/>
      <c r="C17" s="129"/>
      <c r="D17" s="129"/>
      <c r="E17" s="129"/>
      <c r="F17" s="46"/>
      <c r="G17" s="63"/>
      <c r="H17" s="64"/>
      <c r="I17" s="64"/>
      <c r="J17" s="64"/>
      <c r="K17" s="64"/>
      <c r="L17" s="65"/>
      <c r="M17" s="64"/>
      <c r="N17" s="62"/>
      <c r="P17" t="s">
        <v>159</v>
      </c>
    </row>
    <row r="18" spans="2:16" ht="12" customHeight="1">
      <c r="B18" s="46"/>
      <c r="C18" s="127" t="str">
        <f>P8</f>
        <v>GIANNINO CARUANA DEMAJO</v>
      </c>
      <c r="D18" s="46"/>
      <c r="E18" s="46"/>
      <c r="F18" s="46"/>
      <c r="G18" s="66">
        <f>'Kriminal (Appelli Inferjuri)'!G25</f>
        <v>0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0</v>
      </c>
      <c r="M18" s="67">
        <f>'Kriminal (Appelli Inferjuri)'!S25</f>
        <v>0</v>
      </c>
      <c r="N18" s="69">
        <f>L18-M18</f>
        <v>0</v>
      </c>
      <c r="P18" t="s">
        <v>160</v>
      </c>
    </row>
    <row r="19" spans="2:16" ht="12" customHeight="1">
      <c r="B19" s="46"/>
      <c r="C19" s="127" t="str">
        <f>P23</f>
        <v>VINCENT DE GAETANO</v>
      </c>
      <c r="D19" s="46"/>
      <c r="E19" s="46"/>
      <c r="F19" s="46"/>
      <c r="G19" s="66">
        <f>'Kriminal (Appelli Inferjuri)'!G27</f>
        <v>13</v>
      </c>
      <c r="H19" s="67">
        <f>'Kriminal (Appelli Inferjuri)'!I27</f>
        <v>0</v>
      </c>
      <c r="I19" s="67">
        <f>'Kriminal (Appelli Inferjuri)'!K27</f>
        <v>9</v>
      </c>
      <c r="J19" s="67">
        <f>'Kriminal (Appelli Inferjuri)'!M27</f>
        <v>8</v>
      </c>
      <c r="K19" s="67">
        <f>'Kriminal (Appelli Inferjuri)'!O27</f>
        <v>0</v>
      </c>
      <c r="L19" s="68">
        <f t="shared" si="1"/>
        <v>12</v>
      </c>
      <c r="M19" s="67">
        <f>'Kriminal (Appelli Inferjuri)'!S27</f>
        <v>0</v>
      </c>
      <c r="N19" s="69">
        <f aca="true" t="shared" si="2" ref="N19:N29">L19-M19</f>
        <v>12</v>
      </c>
      <c r="P19" t="s">
        <v>161</v>
      </c>
    </row>
    <row r="20" spans="2:16" ht="12" customHeight="1">
      <c r="B20" s="46"/>
      <c r="C20" s="127" t="str">
        <f>P13</f>
        <v>JOSEPH GALEA DEBONO</v>
      </c>
      <c r="D20" s="46"/>
      <c r="E20" s="46"/>
      <c r="F20" s="46"/>
      <c r="G20" s="66">
        <f>'Kriminal (Appelli Inferjuri)'!G29</f>
        <v>36</v>
      </c>
      <c r="H20" s="67">
        <f>'Kriminal (Appelli Inferjuri)'!I29</f>
        <v>13</v>
      </c>
      <c r="I20" s="67">
        <f>'Kriminal (Appelli Inferjuri)'!K29</f>
        <v>24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25</v>
      </c>
      <c r="M20" s="67">
        <f>'Kriminal (Appelli Inferjuri)'!S29</f>
        <v>2</v>
      </c>
      <c r="N20" s="69">
        <f t="shared" si="2"/>
        <v>23</v>
      </c>
      <c r="P20" t="s">
        <v>162</v>
      </c>
    </row>
    <row r="21" spans="2:16" ht="12" customHeight="1">
      <c r="B21" s="46"/>
      <c r="C21" s="127" t="str">
        <f>P7</f>
        <v>GEOFFREY VALENZIA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  <c r="P21" t="s">
        <v>163</v>
      </c>
    </row>
    <row r="22" spans="2:16" ht="12" customHeight="1">
      <c r="B22" s="46"/>
      <c r="C22" s="127" t="str">
        <f>P6</f>
        <v>DAVID SCICLUNA</v>
      </c>
      <c r="D22" s="46"/>
      <c r="E22" s="46"/>
      <c r="F22" s="46"/>
      <c r="G22" s="66">
        <f>'Kriminal (Appelli Inferjuri)'!G33</f>
        <v>147</v>
      </c>
      <c r="H22" s="67">
        <f>'Kriminal (Appelli Inferjuri)'!I33</f>
        <v>14</v>
      </c>
      <c r="I22" s="67">
        <f>'Kriminal (Appelli Inferjuri)'!K33</f>
        <v>9</v>
      </c>
      <c r="J22" s="67">
        <f>'Kriminal (Appelli Inferjuri)'!M33</f>
        <v>0</v>
      </c>
      <c r="K22" s="67">
        <f>'Kriminal (Appelli Inferjuri)'!O33</f>
        <v>8</v>
      </c>
      <c r="L22" s="68">
        <f t="shared" si="1"/>
        <v>144</v>
      </c>
      <c r="M22" s="67">
        <f>'Kriminal (Appelli Inferjuri)'!S32</f>
        <v>0</v>
      </c>
      <c r="N22" s="69">
        <f t="shared" si="2"/>
        <v>144</v>
      </c>
      <c r="P22" t="s">
        <v>164</v>
      </c>
    </row>
    <row r="23" spans="2:16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  <c r="P23" t="s">
        <v>165</v>
      </c>
    </row>
    <row r="24" spans="2:16" ht="12.75">
      <c r="B24" s="46"/>
      <c r="C24" s="46"/>
      <c r="D24" s="46"/>
      <c r="E24" s="46"/>
      <c r="F24" s="79" t="s">
        <v>87</v>
      </c>
      <c r="G24" s="80">
        <f aca="true" t="shared" si="3" ref="G24:N24">SUM(G18:G23)</f>
        <v>196</v>
      </c>
      <c r="H24" s="81">
        <f t="shared" si="3"/>
        <v>27</v>
      </c>
      <c r="I24" s="81">
        <f t="shared" si="3"/>
        <v>42</v>
      </c>
      <c r="J24" s="81">
        <f t="shared" si="3"/>
        <v>8</v>
      </c>
      <c r="K24" s="81">
        <f t="shared" si="3"/>
        <v>8</v>
      </c>
      <c r="L24" s="82">
        <f t="shared" si="3"/>
        <v>181</v>
      </c>
      <c r="M24" s="81">
        <f t="shared" si="3"/>
        <v>2</v>
      </c>
      <c r="N24" s="83">
        <f t="shared" si="3"/>
        <v>179</v>
      </c>
      <c r="P24" t="s">
        <v>166</v>
      </c>
    </row>
    <row r="25" spans="2:16" ht="12" customHeight="1">
      <c r="B25" s="46"/>
      <c r="C25" s="127" t="str">
        <f>P55</f>
        <v>VINCENT DE GAETANO (G)</v>
      </c>
      <c r="D25" s="46"/>
      <c r="E25" s="46"/>
      <c r="F25" s="46"/>
      <c r="G25" s="66">
        <f>'Kriminal (Appelli Inferjuri)'!G35</f>
        <v>17</v>
      </c>
      <c r="H25" s="67">
        <f>'Kriminal (Appelli Inferjuri)'!I35</f>
        <v>8</v>
      </c>
      <c r="I25" s="67">
        <f>'Kriminal (Appelli Inferjuri)'!K35</f>
        <v>4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21</v>
      </c>
      <c r="M25" s="67">
        <f>'Kriminal (Appelli Inferjuri)'!S35</f>
        <v>0</v>
      </c>
      <c r="N25" s="69">
        <f t="shared" si="2"/>
        <v>21</v>
      </c>
      <c r="P25" t="s">
        <v>167</v>
      </c>
    </row>
    <row r="26" spans="2:16" ht="12" customHeight="1">
      <c r="B26" s="46"/>
      <c r="C26" s="46"/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  <c r="P26" t="s">
        <v>168</v>
      </c>
    </row>
    <row r="27" spans="2:16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  <c r="P27" t="s">
        <v>169</v>
      </c>
    </row>
    <row r="28" spans="2:16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  <c r="P28" t="s">
        <v>170</v>
      </c>
    </row>
    <row r="29" spans="2:16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  <c r="P29" t="s">
        <v>171</v>
      </c>
    </row>
    <row r="30" spans="2:16" ht="12.75">
      <c r="B30" s="47"/>
      <c r="C30" s="46"/>
      <c r="D30" s="46"/>
      <c r="E30" s="46"/>
      <c r="F30" s="79" t="s">
        <v>88</v>
      </c>
      <c r="G30" s="80">
        <f aca="true" t="shared" si="4" ref="G30:N30">SUM(G25:G29)</f>
        <v>17</v>
      </c>
      <c r="H30" s="81">
        <f t="shared" si="4"/>
        <v>8</v>
      </c>
      <c r="I30" s="81">
        <f t="shared" si="4"/>
        <v>4</v>
      </c>
      <c r="J30" s="81">
        <f t="shared" si="4"/>
        <v>0</v>
      </c>
      <c r="K30" s="81">
        <f t="shared" si="4"/>
        <v>0</v>
      </c>
      <c r="L30" s="82">
        <f t="shared" si="4"/>
        <v>21</v>
      </c>
      <c r="M30" s="81">
        <f t="shared" si="4"/>
        <v>0</v>
      </c>
      <c r="N30" s="83">
        <f t="shared" si="4"/>
        <v>21</v>
      </c>
      <c r="P30" t="s">
        <v>172</v>
      </c>
    </row>
    <row r="31" spans="2:16" ht="12.75">
      <c r="B31" s="70"/>
      <c r="C31" s="71"/>
      <c r="D31" s="71"/>
      <c r="E31" s="72" t="s">
        <v>7</v>
      </c>
      <c r="F31" s="72"/>
      <c r="G31" s="73">
        <f>G24+G30</f>
        <v>213</v>
      </c>
      <c r="H31" s="74">
        <f aca="true" t="shared" si="5" ref="H31:N31">H24+H30</f>
        <v>35</v>
      </c>
      <c r="I31" s="74">
        <f t="shared" si="5"/>
        <v>46</v>
      </c>
      <c r="J31" s="74">
        <f t="shared" si="5"/>
        <v>8</v>
      </c>
      <c r="K31" s="74">
        <f t="shared" si="5"/>
        <v>8</v>
      </c>
      <c r="L31" s="75">
        <f t="shared" si="5"/>
        <v>202</v>
      </c>
      <c r="M31" s="74">
        <f t="shared" si="5"/>
        <v>2</v>
      </c>
      <c r="N31" s="76">
        <f t="shared" si="5"/>
        <v>200</v>
      </c>
      <c r="P31" t="s">
        <v>173</v>
      </c>
    </row>
    <row r="32" spans="2:16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  <c r="P32" t="s">
        <v>174</v>
      </c>
    </row>
    <row r="33" spans="2:16" ht="12.75">
      <c r="B33" s="129" t="s">
        <v>18</v>
      </c>
      <c r="C33" s="129"/>
      <c r="D33" s="129"/>
      <c r="E33" s="129"/>
      <c r="F33" s="46"/>
      <c r="G33" s="63"/>
      <c r="H33" s="78"/>
      <c r="I33" s="78"/>
      <c r="J33" s="78"/>
      <c r="K33" s="78"/>
      <c r="L33" s="65"/>
      <c r="M33" s="78"/>
      <c r="N33" s="62"/>
      <c r="P33" t="s">
        <v>175</v>
      </c>
    </row>
    <row r="34" spans="2:16" ht="12.75">
      <c r="B34" s="129"/>
      <c r="C34" s="129"/>
      <c r="D34" s="129"/>
      <c r="E34" s="129"/>
      <c r="F34" s="46"/>
      <c r="G34" s="63"/>
      <c r="H34" s="64"/>
      <c r="I34" s="64"/>
      <c r="J34" s="64"/>
      <c r="K34" s="64"/>
      <c r="L34" s="65"/>
      <c r="M34" s="64"/>
      <c r="N34" s="62"/>
      <c r="P34" s="126" t="s">
        <v>176</v>
      </c>
    </row>
    <row r="35" spans="2:16" ht="12" customHeight="1">
      <c r="B35" s="46"/>
      <c r="C35" s="127" t="str">
        <f>P23</f>
        <v>VINCENT DE GAETANO</v>
      </c>
      <c r="D35" s="46"/>
      <c r="E35" s="46"/>
      <c r="F35" s="46"/>
      <c r="G35" s="66">
        <f>'Kriminal (Superjuri)'!G25</f>
        <v>1</v>
      </c>
      <c r="H35" s="67">
        <f>'Kriminal (Superjuri)'!I25</f>
        <v>0</v>
      </c>
      <c r="I35" s="67">
        <f>'Kriminal (Superjuri)'!K25</f>
        <v>1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  <c r="P35" t="s">
        <v>177</v>
      </c>
    </row>
    <row r="36" spans="2:16" ht="12" customHeight="1">
      <c r="B36" s="46"/>
      <c r="C36" s="127" t="str">
        <f>P13</f>
        <v>JOSEPH GALEA DEBONO</v>
      </c>
      <c r="D36" s="46"/>
      <c r="E36" s="46"/>
      <c r="F36" s="46"/>
      <c r="G36" s="66">
        <f>'Kriminal (Superjuri)'!G27</f>
        <v>62</v>
      </c>
      <c r="H36" s="67">
        <f>'Kriminal (Superjuri)'!I27</f>
        <v>6</v>
      </c>
      <c r="I36" s="67">
        <f>'Kriminal (Superjuri)'!K27</f>
        <v>0</v>
      </c>
      <c r="J36" s="67">
        <f>'Kriminal (Superjuri)'!M27</f>
        <v>0</v>
      </c>
      <c r="K36" s="67">
        <f>'Kriminal (Superjuri)'!O27</f>
        <v>0</v>
      </c>
      <c r="L36" s="68">
        <f t="shared" si="6"/>
        <v>68</v>
      </c>
      <c r="M36" s="67">
        <f>'Kriminal (Superjuri)'!S27</f>
        <v>0</v>
      </c>
      <c r="N36" s="69">
        <f t="shared" si="7"/>
        <v>68</v>
      </c>
      <c r="P36" t="s">
        <v>178</v>
      </c>
    </row>
    <row r="37" spans="2:16" ht="12" customHeight="1">
      <c r="B37" s="46"/>
      <c r="C37" s="127" t="s">
        <v>96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  <c r="P37" t="s">
        <v>179</v>
      </c>
    </row>
    <row r="38" spans="2:16" ht="12" customHeight="1">
      <c r="B38" s="46"/>
      <c r="C38" s="127" t="str">
        <f>P8</f>
        <v>GIANNINO CARUANA DEMAJO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  <c r="P38" t="s">
        <v>180</v>
      </c>
    </row>
    <row r="39" spans="2:16" ht="12" customHeight="1">
      <c r="B39" s="46"/>
      <c r="C39" s="127" t="str">
        <f>P18</f>
        <v>NOEL CUSCHIERI</v>
      </c>
      <c r="D39" s="46"/>
      <c r="E39" s="46"/>
      <c r="F39" s="46"/>
      <c r="G39" s="66">
        <f>'Kriminal (Superjuri)'!G33</f>
        <v>2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2</v>
      </c>
      <c r="M39" s="67">
        <f>'Kriminal (Superjuri)'!S33</f>
        <v>0</v>
      </c>
      <c r="N39" s="69">
        <f t="shared" si="7"/>
        <v>2</v>
      </c>
      <c r="P39" t="s">
        <v>181</v>
      </c>
    </row>
    <row r="40" spans="2:16" ht="12" customHeight="1">
      <c r="B40" s="46"/>
      <c r="C40" s="127" t="str">
        <f>P7</f>
        <v>GEOFFREY VALENZIA</v>
      </c>
      <c r="D40" s="46"/>
      <c r="E40" s="46"/>
      <c r="F40" s="46"/>
      <c r="G40" s="66">
        <f>'Kriminal (Superjuri)'!G35</f>
        <v>1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1</v>
      </c>
      <c r="M40" s="67">
        <f>'Kriminal (Superjuri)'!S35</f>
        <v>0</v>
      </c>
      <c r="N40" s="69">
        <f t="shared" si="7"/>
        <v>1</v>
      </c>
      <c r="P40" t="s">
        <v>182</v>
      </c>
    </row>
    <row r="41" spans="2:16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68</v>
      </c>
      <c r="H41" s="74">
        <f t="shared" si="8"/>
        <v>6</v>
      </c>
      <c r="I41" s="74">
        <f t="shared" si="8"/>
        <v>1</v>
      </c>
      <c r="J41" s="74">
        <f t="shared" si="8"/>
        <v>0</v>
      </c>
      <c r="K41" s="74">
        <f t="shared" si="8"/>
        <v>0</v>
      </c>
      <c r="L41" s="75">
        <f t="shared" si="8"/>
        <v>73</v>
      </c>
      <c r="M41" s="74">
        <f t="shared" si="8"/>
        <v>0</v>
      </c>
      <c r="N41" s="76">
        <f t="shared" si="8"/>
        <v>73</v>
      </c>
      <c r="P41" t="s">
        <v>183</v>
      </c>
    </row>
    <row r="42" spans="2:16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  <c r="P42" t="s">
        <v>184</v>
      </c>
    </row>
    <row r="43" spans="2:16" ht="12.75">
      <c r="B43" s="129" t="s">
        <v>13</v>
      </c>
      <c r="C43" s="129"/>
      <c r="D43" s="129"/>
      <c r="E43" s="129"/>
      <c r="F43" s="46"/>
      <c r="G43" s="63"/>
      <c r="H43" s="78"/>
      <c r="I43" s="78"/>
      <c r="J43" s="78"/>
      <c r="K43" s="78"/>
      <c r="L43" s="65"/>
      <c r="M43" s="78"/>
      <c r="N43" s="62"/>
      <c r="P43" t="s">
        <v>185</v>
      </c>
    </row>
    <row r="44" spans="2:16" ht="12.75">
      <c r="B44" s="129"/>
      <c r="C44" s="129"/>
      <c r="D44" s="129"/>
      <c r="E44" s="129"/>
      <c r="F44" s="46"/>
      <c r="G44" s="63"/>
      <c r="H44" s="64"/>
      <c r="I44" s="64"/>
      <c r="J44" s="64"/>
      <c r="K44" s="64"/>
      <c r="L44" s="65"/>
      <c r="M44" s="64"/>
      <c r="N44" s="62"/>
      <c r="P44" t="s">
        <v>186</v>
      </c>
    </row>
    <row r="45" spans="2:16" ht="12" customHeight="1">
      <c r="B45" s="46"/>
      <c r="C45" s="127" t="str">
        <f>P38</f>
        <v>JOSEPH A. APAP BOLOGNA</v>
      </c>
      <c r="D45" s="46"/>
      <c r="E45" s="46"/>
      <c r="F45" s="46"/>
      <c r="G45" s="66">
        <f>'Apap Bologna J.'!G41</f>
        <v>1154</v>
      </c>
      <c r="H45" s="67">
        <f>'Apap Bologna J.'!I41</f>
        <v>38</v>
      </c>
      <c r="I45" s="67">
        <f>'Apap Bologna J.'!K41</f>
        <v>86</v>
      </c>
      <c r="J45" s="67">
        <f>'Apap Bologna J.'!M41</f>
        <v>0</v>
      </c>
      <c r="K45" s="67">
        <f>'Apap Bologna J.'!O41</f>
        <v>0</v>
      </c>
      <c r="L45" s="68">
        <f>G45+H45-I45+J45-K45</f>
        <v>1106</v>
      </c>
      <c r="M45" s="67">
        <f>'Apap Bologna J.'!S41</f>
        <v>0</v>
      </c>
      <c r="N45" s="69">
        <f>L45-M45</f>
        <v>1106</v>
      </c>
      <c r="P45" t="s">
        <v>187</v>
      </c>
    </row>
    <row r="46" spans="2:16" ht="12" customHeight="1">
      <c r="B46" s="46"/>
      <c r="C46" s="127" t="s">
        <v>96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60">L46-M46</f>
        <v>0</v>
      </c>
      <c r="P46" t="s">
        <v>188</v>
      </c>
    </row>
    <row r="47" spans="2:16" ht="12" customHeight="1">
      <c r="B47" s="46"/>
      <c r="C47" s="127" t="str">
        <f>P40</f>
        <v>LAWRENCE QUINTANO</v>
      </c>
      <c r="D47" s="46"/>
      <c r="E47" s="46"/>
      <c r="F47" s="46"/>
      <c r="G47" s="66">
        <f>'Quintano L.'!G41</f>
        <v>1398</v>
      </c>
      <c r="H47" s="67">
        <f>'Quintano L.'!I41</f>
        <v>83</v>
      </c>
      <c r="I47" s="67">
        <f>'Quintano L.'!K41</f>
        <v>56</v>
      </c>
      <c r="J47" s="67">
        <f>'Quintano L.'!M41</f>
        <v>0</v>
      </c>
      <c r="K47" s="67">
        <f>'Quintano L.'!O41</f>
        <v>0</v>
      </c>
      <c r="L47" s="68">
        <f aca="true" t="shared" si="10" ref="L47:L60">G47+H47-I47+J47-K47</f>
        <v>1425</v>
      </c>
      <c r="M47" s="67">
        <f>'Quintano L.'!S41</f>
        <v>137</v>
      </c>
      <c r="N47" s="69">
        <f t="shared" si="9"/>
        <v>1288</v>
      </c>
      <c r="P47" t="s">
        <v>189</v>
      </c>
    </row>
    <row r="48" spans="2:16" ht="12" customHeight="1">
      <c r="B48" s="46"/>
      <c r="C48" s="127" t="str">
        <f>P43</f>
        <v>SAVIOUR DEMICOLI</v>
      </c>
      <c r="D48" s="46"/>
      <c r="E48" s="46"/>
      <c r="F48" s="46"/>
      <c r="G48" s="66">
        <f>'Demicoli S.'!G41</f>
        <v>1026</v>
      </c>
      <c r="H48" s="67">
        <f>'Demicoli S.'!I41</f>
        <v>214</v>
      </c>
      <c r="I48" s="67">
        <f>'Demicoli S.'!K41</f>
        <v>213</v>
      </c>
      <c r="J48" s="67">
        <f>'Demicoli S.'!M41</f>
        <v>0</v>
      </c>
      <c r="K48" s="67">
        <f>'Demicoli S.'!O41</f>
        <v>0</v>
      </c>
      <c r="L48" s="68">
        <f t="shared" si="10"/>
        <v>1027</v>
      </c>
      <c r="M48" s="67">
        <f>'Demicoli S.'!S41</f>
        <v>5</v>
      </c>
      <c r="N48" s="69">
        <f t="shared" si="9"/>
        <v>1022</v>
      </c>
      <c r="P48" s="126" t="s">
        <v>190</v>
      </c>
    </row>
    <row r="49" spans="2:16" ht="12" customHeight="1">
      <c r="B49" s="47"/>
      <c r="C49" s="127" t="str">
        <f>P36</f>
        <v>GIOVANNI GRIXTI</v>
      </c>
      <c r="D49" s="46"/>
      <c r="E49" s="46"/>
      <c r="F49" s="46"/>
      <c r="G49" s="66">
        <f>'Grixti G.'!G41</f>
        <v>380</v>
      </c>
      <c r="H49" s="67">
        <f>'Grixti G.'!I41</f>
        <v>7</v>
      </c>
      <c r="I49" s="67">
        <f>'Grixti G.'!K41</f>
        <v>4</v>
      </c>
      <c r="J49" s="67">
        <f>'Grixti G.'!M41</f>
        <v>0</v>
      </c>
      <c r="K49" s="67">
        <f>'Grixti G.'!O41</f>
        <v>0</v>
      </c>
      <c r="L49" s="68">
        <f t="shared" si="10"/>
        <v>383</v>
      </c>
      <c r="M49" s="67">
        <f>'Grixti G.'!S41</f>
        <v>82</v>
      </c>
      <c r="N49" s="69">
        <f t="shared" si="9"/>
        <v>301</v>
      </c>
      <c r="P49" t="s">
        <v>191</v>
      </c>
    </row>
    <row r="50" spans="2:16" ht="12" customHeight="1">
      <c r="B50" s="46"/>
      <c r="C50" s="127" t="str">
        <f>P41</f>
        <v>MIRIAM HAYMAN</v>
      </c>
      <c r="D50" s="46"/>
      <c r="E50" s="46"/>
      <c r="F50" s="46"/>
      <c r="G50" s="66">
        <f>'Hayman M.'!G41</f>
        <v>1219</v>
      </c>
      <c r="H50" s="67">
        <f>'Hayman M.'!I41</f>
        <v>9</v>
      </c>
      <c r="I50" s="67">
        <f>'Hayman M.'!K41</f>
        <v>22</v>
      </c>
      <c r="J50" s="67">
        <f>'Hayman M.'!M41</f>
        <v>0</v>
      </c>
      <c r="K50" s="67">
        <f>'Hayman M.'!O41</f>
        <v>0</v>
      </c>
      <c r="L50" s="68">
        <f t="shared" si="10"/>
        <v>1206</v>
      </c>
      <c r="M50" s="67">
        <f>'Hayman M.'!S41</f>
        <v>50</v>
      </c>
      <c r="N50" s="69">
        <f t="shared" si="9"/>
        <v>1156</v>
      </c>
      <c r="P50" t="s">
        <v>192</v>
      </c>
    </row>
    <row r="51" spans="2:16" ht="12" customHeight="1">
      <c r="B51" s="46"/>
      <c r="C51" s="127" t="str">
        <f>P28</f>
        <v>AUDREY DEMICOLI</v>
      </c>
      <c r="D51" s="46"/>
      <c r="E51" s="46"/>
      <c r="F51" s="46"/>
      <c r="G51" s="66">
        <f>'Demicoli A.'!G41</f>
        <v>668</v>
      </c>
      <c r="H51" s="67">
        <f>'Demicoli A.'!I41</f>
        <v>121</v>
      </c>
      <c r="I51" s="67">
        <f>'Demicoli A.'!K41</f>
        <v>140</v>
      </c>
      <c r="J51" s="67">
        <f>'Demicoli A.'!M41</f>
        <v>0</v>
      </c>
      <c r="K51" s="67">
        <f>'Demicoli A.'!O41</f>
        <v>0</v>
      </c>
      <c r="L51" s="68">
        <f t="shared" si="10"/>
        <v>649</v>
      </c>
      <c r="M51" s="67">
        <f>'Demicoli A.'!S41</f>
        <v>39</v>
      </c>
      <c r="N51" s="69">
        <f t="shared" si="9"/>
        <v>610</v>
      </c>
      <c r="P51" t="s">
        <v>193</v>
      </c>
    </row>
    <row r="52" spans="2:16" ht="12" customHeight="1">
      <c r="B52" s="46"/>
      <c r="C52" s="127" t="str">
        <f>P17</f>
        <v>MICHAEL MALLIA</v>
      </c>
      <c r="D52" s="46"/>
      <c r="E52" s="46"/>
      <c r="F52" s="46"/>
      <c r="G52" s="66">
        <f>'Mallia M.'!G41</f>
        <v>262</v>
      </c>
      <c r="H52" s="67">
        <f>'Mallia M.'!I41</f>
        <v>5</v>
      </c>
      <c r="I52" s="67">
        <f>'Mallia M.'!K41</f>
        <v>3</v>
      </c>
      <c r="J52" s="67">
        <f>'Mallia M.'!M41</f>
        <v>0</v>
      </c>
      <c r="K52" s="67">
        <f>'Mallia M.'!O41</f>
        <v>0</v>
      </c>
      <c r="L52" s="68">
        <f t="shared" si="10"/>
        <v>264</v>
      </c>
      <c r="M52" s="67">
        <f>'Mallia M.'!S41</f>
        <v>25</v>
      </c>
      <c r="N52" s="69">
        <f t="shared" si="9"/>
        <v>239</v>
      </c>
      <c r="P52" t="s">
        <v>194</v>
      </c>
    </row>
    <row r="53" spans="2:16" ht="12" customHeight="1">
      <c r="B53" s="46"/>
      <c r="C53" s="127" t="str">
        <f>P44</f>
        <v>SILVIO MELI</v>
      </c>
      <c r="D53" s="46"/>
      <c r="E53" s="46"/>
      <c r="F53" s="46"/>
      <c r="G53" s="66">
        <f>'Meli S.'!G41</f>
        <v>206</v>
      </c>
      <c r="H53" s="67">
        <f>'Meli S.'!I41</f>
        <v>46</v>
      </c>
      <c r="I53" s="67">
        <f>'Meli S.'!K41</f>
        <v>60</v>
      </c>
      <c r="J53" s="67">
        <f>'Meli S.'!M41</f>
        <v>0</v>
      </c>
      <c r="K53" s="67">
        <f>'Meli S.'!O41</f>
        <v>0</v>
      </c>
      <c r="L53" s="68">
        <f t="shared" si="10"/>
        <v>192</v>
      </c>
      <c r="M53" s="67">
        <f>'Meli S.'!S41</f>
        <v>77</v>
      </c>
      <c r="N53" s="69">
        <f t="shared" si="9"/>
        <v>115</v>
      </c>
      <c r="P53" t="s">
        <v>195</v>
      </c>
    </row>
    <row r="54" spans="2:16" ht="12" customHeight="1">
      <c r="B54" s="47"/>
      <c r="C54" s="127" t="str">
        <f>P26</f>
        <v>ANTONIO MICALLEF TRIGONA</v>
      </c>
      <c r="D54" s="46"/>
      <c r="E54" s="46"/>
      <c r="F54" s="46"/>
      <c r="G54" s="66">
        <f>'Micallef Trigona A.'!G41</f>
        <v>1018</v>
      </c>
      <c r="H54" s="67">
        <f>'Micallef Trigona A.'!I41</f>
        <v>64</v>
      </c>
      <c r="I54" s="67">
        <f>'Micallef Trigona A.'!K41</f>
        <v>75</v>
      </c>
      <c r="J54" s="67">
        <f>'Micallef Trigona A.'!M41</f>
        <v>0</v>
      </c>
      <c r="K54" s="67">
        <f>'Micallef Trigona A.'!O41</f>
        <v>1</v>
      </c>
      <c r="L54" s="68">
        <f t="shared" si="10"/>
        <v>1006</v>
      </c>
      <c r="M54" s="67">
        <f>'Micallef Trigona A.'!S41</f>
        <v>172</v>
      </c>
      <c r="N54" s="69">
        <f t="shared" si="9"/>
        <v>834</v>
      </c>
      <c r="P54" t="s">
        <v>196</v>
      </c>
    </row>
    <row r="55" spans="2:16" ht="12" customHeight="1">
      <c r="B55" s="46"/>
      <c r="C55" s="127" t="str">
        <f>P27</f>
        <v>ANTONIO MIZZI</v>
      </c>
      <c r="D55" s="46"/>
      <c r="E55" s="46"/>
      <c r="F55" s="46"/>
      <c r="G55" s="66">
        <f>'Mizzi A.'!G41</f>
        <v>588</v>
      </c>
      <c r="H55" s="67">
        <f>'Mizzi A.'!I41</f>
        <v>244</v>
      </c>
      <c r="I55" s="67">
        <f>'Mizzi A.'!K41</f>
        <v>187</v>
      </c>
      <c r="J55" s="67">
        <f>'Mizzi A.'!M41</f>
        <v>0</v>
      </c>
      <c r="K55" s="67">
        <f>'Mizzi A.'!O41</f>
        <v>0</v>
      </c>
      <c r="L55" s="68">
        <f t="shared" si="10"/>
        <v>645</v>
      </c>
      <c r="M55" s="67">
        <f>'Mizzi A.'!S41</f>
        <v>24</v>
      </c>
      <c r="N55" s="69">
        <f t="shared" si="9"/>
        <v>621</v>
      </c>
      <c r="P55" t="s">
        <v>202</v>
      </c>
    </row>
    <row r="56" spans="2:14" ht="12" customHeight="1">
      <c r="B56" s="46"/>
      <c r="C56" s="127" t="str">
        <f>P33</f>
        <v>DOREEN CLARKE</v>
      </c>
      <c r="D56" s="46"/>
      <c r="E56" s="46"/>
      <c r="F56" s="46"/>
      <c r="G56" s="66">
        <f>'Clarke D.'!G41</f>
        <v>1408</v>
      </c>
      <c r="H56" s="67">
        <f>'Clarke D.'!I41</f>
        <v>203</v>
      </c>
      <c r="I56" s="67">
        <f>'Clarke D.'!K41</f>
        <v>248</v>
      </c>
      <c r="J56" s="67">
        <f>'Clarke D.'!M41</f>
        <v>0</v>
      </c>
      <c r="K56" s="67">
        <f>'Clarke D.'!O41</f>
        <v>2</v>
      </c>
      <c r="L56" s="68">
        <f>G56+H56-I56+J56-K56</f>
        <v>1361</v>
      </c>
      <c r="M56" s="67">
        <f>'Clarke D.'!S41</f>
        <v>21</v>
      </c>
      <c r="N56" s="69">
        <f t="shared" si="9"/>
        <v>1340</v>
      </c>
    </row>
    <row r="57" spans="2:14" ht="12" customHeight="1">
      <c r="B57" s="46"/>
      <c r="C57" s="127" t="str">
        <f>P37</f>
        <v>JACQUELINE PADOVANI</v>
      </c>
      <c r="D57" s="46"/>
      <c r="E57" s="46"/>
      <c r="F57" s="46"/>
      <c r="G57" s="66">
        <f>'Padovani Grima J.'!G41</f>
        <v>1041</v>
      </c>
      <c r="H57" s="67">
        <f>'Padovani Grima J.'!I41</f>
        <v>27</v>
      </c>
      <c r="I57" s="67">
        <f>'Padovani Grima J.'!K41</f>
        <v>28</v>
      </c>
      <c r="J57" s="67">
        <f>'Padovani Grima J.'!M41</f>
        <v>0</v>
      </c>
      <c r="K57" s="67">
        <f>'Padovani Grima J.'!O41</f>
        <v>0</v>
      </c>
      <c r="L57" s="68">
        <f t="shared" si="10"/>
        <v>1040</v>
      </c>
      <c r="M57" s="67">
        <f>'Padovani Grima J.'!S41</f>
        <v>128</v>
      </c>
      <c r="N57" s="69">
        <f t="shared" si="9"/>
        <v>912</v>
      </c>
    </row>
    <row r="58" spans="2:14" ht="12" customHeight="1">
      <c r="B58" s="46"/>
      <c r="C58" s="127" t="str">
        <f>P34</f>
        <v>EDWINA GRIMA</v>
      </c>
      <c r="D58" s="46"/>
      <c r="E58" s="46"/>
      <c r="F58" s="46"/>
      <c r="G58" s="66">
        <f>'Grima E.'!G41</f>
        <v>211</v>
      </c>
      <c r="H58" s="67">
        <f>'Grima E.'!I41</f>
        <v>18</v>
      </c>
      <c r="I58" s="67">
        <f>'Grima E.'!K41</f>
        <v>4</v>
      </c>
      <c r="J58" s="67">
        <f>'Grima E.'!M41</f>
        <v>0</v>
      </c>
      <c r="K58" s="67">
        <f>'Grima E.'!O41</f>
        <v>0</v>
      </c>
      <c r="L58" s="68">
        <f t="shared" si="10"/>
        <v>225</v>
      </c>
      <c r="M58" s="67">
        <f>'Grima E.'!S41</f>
        <v>30</v>
      </c>
      <c r="N58" s="69">
        <f t="shared" si="9"/>
        <v>195</v>
      </c>
    </row>
    <row r="59" spans="2:14" ht="12" customHeight="1">
      <c r="B59" s="46"/>
      <c r="C59" s="127" t="str">
        <f>P31</f>
        <v>CONSUELO-PILAR SCERRI HERRERA</v>
      </c>
      <c r="D59" s="46"/>
      <c r="E59" s="46"/>
      <c r="F59" s="46"/>
      <c r="G59" s="66">
        <f>'Scerri Herrera C.'!G41</f>
        <v>514</v>
      </c>
      <c r="H59" s="67">
        <f>'Scerri Herrera C.'!I41</f>
        <v>92</v>
      </c>
      <c r="I59" s="67">
        <f>'Scerri Herrera C.'!K41</f>
        <v>45</v>
      </c>
      <c r="J59" s="67">
        <f>'Scerri Herrera C.'!M41</f>
        <v>0</v>
      </c>
      <c r="K59" s="67">
        <f>'Scerri Herrera C.'!O41</f>
        <v>0</v>
      </c>
      <c r="L59" s="68">
        <f t="shared" si="10"/>
        <v>561</v>
      </c>
      <c r="M59" s="67">
        <f>'Scerri Herrera C.'!S41</f>
        <v>53</v>
      </c>
      <c r="N59" s="69">
        <f t="shared" si="9"/>
        <v>508</v>
      </c>
    </row>
    <row r="60" spans="2:14" ht="12" customHeight="1">
      <c r="B60" s="46"/>
      <c r="C60" s="127" t="str">
        <f>P25</f>
        <v>ANTHONY VELLA</v>
      </c>
      <c r="D60" s="46"/>
      <c r="E60" s="46"/>
      <c r="F60" s="46"/>
      <c r="G60" s="66">
        <f>'Vella Antonio Giovanni'!G41</f>
        <v>410</v>
      </c>
      <c r="H60" s="67">
        <f>'Vella Antonio Giovanni'!I41</f>
        <v>139</v>
      </c>
      <c r="I60" s="67">
        <f>'Vella Antonio Giovanni'!K41</f>
        <v>131</v>
      </c>
      <c r="J60" s="67">
        <f>'Vella Antonio Giovanni'!M41</f>
        <v>0</v>
      </c>
      <c r="K60" s="67">
        <f>'Vella Antonio Giovanni'!O41</f>
        <v>0</v>
      </c>
      <c r="L60" s="68">
        <f t="shared" si="10"/>
        <v>418</v>
      </c>
      <c r="M60" s="67">
        <f>'Vella Antonio Giovanni'!S41</f>
        <v>0</v>
      </c>
      <c r="N60" s="69">
        <f t="shared" si="9"/>
        <v>418</v>
      </c>
    </row>
    <row r="61" spans="2:14" ht="12.75">
      <c r="B61" s="46"/>
      <c r="C61" s="46"/>
      <c r="D61" s="46"/>
      <c r="E61" s="46"/>
      <c r="F61" s="79" t="s">
        <v>87</v>
      </c>
      <c r="G61" s="80">
        <f aca="true" t="shared" si="11" ref="G61:N61">SUM(G45:G60)</f>
        <v>11503</v>
      </c>
      <c r="H61" s="81">
        <f t="shared" si="11"/>
        <v>1310</v>
      </c>
      <c r="I61" s="81">
        <f t="shared" si="11"/>
        <v>1302</v>
      </c>
      <c r="J61" s="81">
        <f t="shared" si="11"/>
        <v>0</v>
      </c>
      <c r="K61" s="81">
        <f t="shared" si="11"/>
        <v>3</v>
      </c>
      <c r="L61" s="82">
        <f t="shared" si="11"/>
        <v>11508</v>
      </c>
      <c r="M61" s="81">
        <f t="shared" si="11"/>
        <v>843</v>
      </c>
      <c r="N61" s="83">
        <f t="shared" si="11"/>
        <v>10665</v>
      </c>
    </row>
    <row r="62" spans="2:14" ht="12" customHeight="1">
      <c r="B62" s="47"/>
      <c r="C62" s="127" t="str">
        <f>P42</f>
        <v>PAUL COPPINI</v>
      </c>
      <c r="D62" s="46"/>
      <c r="E62" s="46"/>
      <c r="F62" s="46"/>
      <c r="G62" s="66">
        <f>'Coppini P. (Ghawdex)'!G41</f>
        <v>140</v>
      </c>
      <c r="H62" s="67">
        <f>'Coppini P. (Ghawdex)'!I41</f>
        <v>0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140</v>
      </c>
      <c r="M62" s="67">
        <f>'Coppini P. (Ghawdex)'!S41</f>
        <v>0</v>
      </c>
      <c r="N62" s="69">
        <f aca="true" t="shared" si="13" ref="N62:N68">L62-M62</f>
        <v>140</v>
      </c>
    </row>
    <row r="63" spans="2:14" ht="12" customHeight="1">
      <c r="B63" s="47"/>
      <c r="C63" s="127" t="str">
        <f>P36</f>
        <v>GIOVANNI GRIXTI</v>
      </c>
      <c r="D63" s="46"/>
      <c r="E63" s="46"/>
      <c r="F63" s="46"/>
      <c r="G63" s="66">
        <f>'Grixti G. (Ghawdex)'!G41</f>
        <v>21</v>
      </c>
      <c r="H63" s="67">
        <f>'Grixti G. (Ghawdex)'!I41</f>
        <v>0</v>
      </c>
      <c r="I63" s="67">
        <f>'Grixti G. (Ghawdex)'!K41</f>
        <v>0</v>
      </c>
      <c r="J63" s="67">
        <f>'Grixti G. (Ghawdex)'!M41</f>
        <v>0</v>
      </c>
      <c r="K63" s="67">
        <f>'Grixti G. (Ghawdex)'!O41</f>
        <v>0</v>
      </c>
      <c r="L63" s="68">
        <f t="shared" si="12"/>
        <v>21</v>
      </c>
      <c r="M63" s="67">
        <f>'Grixti G. (Ghawdex)'!S41</f>
        <v>0</v>
      </c>
      <c r="N63" s="69">
        <f t="shared" si="13"/>
        <v>21</v>
      </c>
    </row>
    <row r="64" spans="2:14" ht="12" customHeight="1">
      <c r="B64" s="47"/>
      <c r="C64" s="127" t="str">
        <f>P26</f>
        <v>ANTONIO MICALLEF TRIGONA</v>
      </c>
      <c r="D64" s="46"/>
      <c r="E64" s="46"/>
      <c r="F64" s="46"/>
      <c r="G64" s="66">
        <f>'Micallef Trigona A. (Ghawdex)'!G41</f>
        <v>59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59</v>
      </c>
      <c r="M64" s="67">
        <f>'Micallef Trigona A. (Ghawdex)'!S41</f>
        <v>0</v>
      </c>
      <c r="N64" s="69">
        <f t="shared" si="13"/>
        <v>59</v>
      </c>
    </row>
    <row r="65" spans="2:14" ht="12" customHeight="1">
      <c r="B65" s="47"/>
      <c r="C65" s="127" t="str">
        <f>P17</f>
        <v>MICHAEL MALLIA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127" t="str">
        <f>P38</f>
        <v>JOSEPH A. APAP BOLOGNA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127" t="str">
        <f>P24</f>
        <v>ANTHONY ELLUL</v>
      </c>
      <c r="D67" s="46"/>
      <c r="E67" s="46"/>
      <c r="F67" s="46"/>
      <c r="G67" s="66">
        <f>'Ellul A. (Ghawdex)'!G41</f>
        <v>21</v>
      </c>
      <c r="H67" s="67">
        <f>'Ellul A. (Ghawdex)'!I41</f>
        <v>2</v>
      </c>
      <c r="I67" s="67">
        <f>'Ellul A. (Ghawdex)'!K41</f>
        <v>6</v>
      </c>
      <c r="J67" s="67">
        <f>'Ellul A. (Ghawdex)'!M41</f>
        <v>0</v>
      </c>
      <c r="K67" s="67">
        <f>'Ellul A. (Ghawdex)'!O41</f>
        <v>0</v>
      </c>
      <c r="L67" s="68">
        <f t="shared" si="12"/>
        <v>17</v>
      </c>
      <c r="M67" s="67">
        <f>'Ellul A. (Ghawdex)'!S41</f>
        <v>0</v>
      </c>
      <c r="N67" s="69">
        <f t="shared" si="13"/>
        <v>17</v>
      </c>
    </row>
    <row r="68" spans="2:14" ht="12" customHeight="1">
      <c r="B68" s="47"/>
      <c r="C68" s="127" t="str">
        <f>P34</f>
        <v>EDWINA GRIMA</v>
      </c>
      <c r="D68" s="46"/>
      <c r="E68" s="46"/>
      <c r="F68" s="46"/>
      <c r="G68" s="66">
        <f>'Grima E. (Ghawdex)'!G41</f>
        <v>773</v>
      </c>
      <c r="H68" s="67">
        <f>'Grima E. (Ghawdex)'!I41</f>
        <v>118</v>
      </c>
      <c r="I68" s="67">
        <f>'Grima E. (Ghawdex)'!K41</f>
        <v>67</v>
      </c>
      <c r="J68" s="67">
        <f>'Grima E. (Ghawdex)'!M41</f>
        <v>9</v>
      </c>
      <c r="K68" s="67">
        <f>'Grima E. (Ghawdex)'!O41</f>
        <v>27</v>
      </c>
      <c r="L68" s="68">
        <f t="shared" si="12"/>
        <v>806</v>
      </c>
      <c r="M68" s="67">
        <f>'Grima E. (Ghawdex)'!S41</f>
        <v>33</v>
      </c>
      <c r="N68" s="69">
        <f t="shared" si="13"/>
        <v>773</v>
      </c>
    </row>
    <row r="69" spans="2:14" ht="12" customHeight="1">
      <c r="B69" s="47"/>
      <c r="C69" s="127" t="str">
        <f>P31</f>
        <v>CONSUELO-PILAR SCERRI HERRERA</v>
      </c>
      <c r="D69" s="46"/>
      <c r="E69" s="46"/>
      <c r="F69" s="46"/>
      <c r="G69" s="66">
        <f>'Scerri Herrera C (Ghawdex)'!G41</f>
        <v>92</v>
      </c>
      <c r="H69" s="67">
        <f>'Scerri Herrera C (Ghawdex)'!I41</f>
        <v>0</v>
      </c>
      <c r="I69" s="67">
        <f>'Scerri Herrera C (Ghawdex)'!K41</f>
        <v>1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91</v>
      </c>
      <c r="M69" s="67">
        <f>'Scerri Herrera C (Ghawdex)'!S41</f>
        <v>64</v>
      </c>
      <c r="N69" s="69">
        <f>L69-M69</f>
        <v>27</v>
      </c>
    </row>
    <row r="70" spans="2:14" ht="12.75">
      <c r="B70" s="47"/>
      <c r="C70" s="46"/>
      <c r="D70" s="46"/>
      <c r="E70" s="46"/>
      <c r="F70" s="79" t="s">
        <v>88</v>
      </c>
      <c r="G70" s="80">
        <f aca="true" t="shared" si="14" ref="G70:N70">SUM(G62:G69)</f>
        <v>1195</v>
      </c>
      <c r="H70" s="81">
        <f t="shared" si="14"/>
        <v>120</v>
      </c>
      <c r="I70" s="81">
        <f t="shared" si="14"/>
        <v>74</v>
      </c>
      <c r="J70" s="81">
        <f t="shared" si="14"/>
        <v>9</v>
      </c>
      <c r="K70" s="81">
        <f t="shared" si="14"/>
        <v>27</v>
      </c>
      <c r="L70" s="82">
        <f t="shared" si="14"/>
        <v>1223</v>
      </c>
      <c r="M70" s="81">
        <f t="shared" si="14"/>
        <v>97</v>
      </c>
      <c r="N70" s="83">
        <f t="shared" si="14"/>
        <v>1126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12698</v>
      </c>
      <c r="H71" s="74">
        <f aca="true" t="shared" si="15" ref="H71:N71">H61+H70</f>
        <v>1430</v>
      </c>
      <c r="I71" s="74">
        <f t="shared" si="15"/>
        <v>1376</v>
      </c>
      <c r="J71" s="74">
        <f t="shared" si="15"/>
        <v>9</v>
      </c>
      <c r="K71" s="74">
        <f t="shared" si="15"/>
        <v>30</v>
      </c>
      <c r="L71" s="75">
        <f t="shared" si="15"/>
        <v>12731</v>
      </c>
      <c r="M71" s="74">
        <f t="shared" si="15"/>
        <v>940</v>
      </c>
      <c r="N71" s="84">
        <f t="shared" si="15"/>
        <v>11791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0.72" bottom="0.82" header="0.5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710937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14062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>
      <c r="B4" s="136" t="s">
        <v>103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'[1]Quintano L.'!$Q$23</f>
        <v>1003</v>
      </c>
      <c r="H23" s="5"/>
      <c r="I23" s="39">
        <v>68</v>
      </c>
      <c r="J23" s="5"/>
      <c r="K23" s="39">
        <v>42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1029</v>
      </c>
      <c r="R23" s="5"/>
      <c r="S23" s="39">
        <v>113</v>
      </c>
      <c r="T23" s="5"/>
      <c r="U23" s="44">
        <f>IF(ISNUMBER(Q23),Q23,0)-IF(ISNUMBER(S23),S23,0)</f>
        <v>916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'[1]Quintano L.'!$Q$24</f>
        <v>292</v>
      </c>
      <c r="H24" s="5"/>
      <c r="I24" s="40">
        <v>9</v>
      </c>
      <c r="J24" s="5"/>
      <c r="K24" s="40">
        <v>12</v>
      </c>
      <c r="L24" s="5"/>
      <c r="M24" s="40"/>
      <c r="N24" s="5"/>
      <c r="O24" s="40"/>
      <c r="P24" s="5"/>
      <c r="Q24" s="44">
        <f t="shared" si="0"/>
        <v>289</v>
      </c>
      <c r="R24" s="5"/>
      <c r="S24" s="40">
        <v>24</v>
      </c>
      <c r="T24" s="5"/>
      <c r="U24" s="44">
        <f aca="true" t="shared" si="1" ref="U24:U39">IF(ISNUMBER(Q24),Q24,0)-IF(ISNUMBER(S24),S24,0)</f>
        <v>265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51</v>
      </c>
      <c r="H25" s="5"/>
      <c r="I25" s="40">
        <v>6</v>
      </c>
      <c r="J25" s="5"/>
      <c r="K25" s="40">
        <v>2</v>
      </c>
      <c r="L25" s="128"/>
      <c r="M25" s="40"/>
      <c r="N25" s="5"/>
      <c r="O25" s="40"/>
      <c r="P25" s="5"/>
      <c r="Q25" s="44">
        <f t="shared" si="0"/>
        <v>55</v>
      </c>
      <c r="R25" s="5"/>
      <c r="S25" s="40"/>
      <c r="T25" s="5"/>
      <c r="U25" s="44">
        <f t="shared" si="1"/>
        <v>55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'[1]Quintano L.'!$Q$32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'[1]Quintano L.'!$Q$33</f>
        <v>52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52</v>
      </c>
      <c r="R33" s="5"/>
      <c r="S33" s="40"/>
      <c r="T33" s="5"/>
      <c r="U33" s="44">
        <f t="shared" si="1"/>
        <v>52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'[1]Quintano L.'!$Q$37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1398</v>
      </c>
      <c r="H41" s="44"/>
      <c r="I41" s="45">
        <f>SUM(I23:I39)</f>
        <v>83</v>
      </c>
      <c r="J41" s="44"/>
      <c r="K41" s="45">
        <f>SUM(K23:K39)</f>
        <v>56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1425</v>
      </c>
      <c r="R41" s="44"/>
      <c r="S41" s="45">
        <f>SUM(S23:S39)</f>
        <v>137</v>
      </c>
      <c r="T41" s="44"/>
      <c r="U41" s="45">
        <f>SUM(U23:U39)</f>
        <v>1288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C45" s="12" t="s">
        <v>106</v>
      </c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140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53"/>
  <sheetViews>
    <sheetView showGridLines="0" showZeros="0" zoomScalePageLayoutView="0" workbookViewId="0" topLeftCell="A22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S.'!$Q$24</f>
        <v>241</v>
      </c>
      <c r="H24" s="5"/>
      <c r="I24" s="40">
        <v>12</v>
      </c>
      <c r="J24" s="5"/>
      <c r="K24" s="40">
        <v>11</v>
      </c>
      <c r="L24" s="5"/>
      <c r="M24" s="40"/>
      <c r="N24" s="5"/>
      <c r="O24" s="40"/>
      <c r="P24" s="5"/>
      <c r="Q24" s="44">
        <f t="shared" si="0"/>
        <v>242</v>
      </c>
      <c r="R24" s="5"/>
      <c r="S24" s="40">
        <v>5</v>
      </c>
      <c r="T24" s="5"/>
      <c r="U24" s="44">
        <f aca="true" t="shared" si="1" ref="U24:U39">IF(ISNUMBER(Q24),Q24,0)-IF(ISNUMBER(S24),S24,0)</f>
        <v>237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S.'!$Q$30</f>
        <v>11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11</v>
      </c>
      <c r="R30" s="5"/>
      <c r="S30" s="40"/>
      <c r="T30" s="5"/>
      <c r="U30" s="44">
        <f t="shared" si="1"/>
        <v>11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S.'!$Q$34</f>
        <v>284</v>
      </c>
      <c r="H34" s="5"/>
      <c r="I34" s="40">
        <v>128</v>
      </c>
      <c r="J34" s="5"/>
      <c r="K34" s="40">
        <v>131</v>
      </c>
      <c r="L34" s="5"/>
      <c r="M34" s="40"/>
      <c r="N34" s="5"/>
      <c r="O34" s="40"/>
      <c r="P34" s="5"/>
      <c r="Q34" s="44">
        <f t="shared" si="0"/>
        <v>281</v>
      </c>
      <c r="R34" s="5"/>
      <c r="S34" s="40"/>
      <c r="T34" s="5"/>
      <c r="U34" s="44">
        <f t="shared" si="1"/>
        <v>281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4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490</v>
      </c>
      <c r="H36" s="5"/>
      <c r="I36" s="40">
        <v>74</v>
      </c>
      <c r="J36" s="5"/>
      <c r="K36" s="40">
        <v>71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493</v>
      </c>
      <c r="R36" s="5"/>
      <c r="S36" s="40"/>
      <c r="T36" s="5"/>
      <c r="U36" s="44">
        <f>IF(ISNUMBER(Q36),Q36,0)-IF(ISNUMBER(S36),S36,0)</f>
        <v>493</v>
      </c>
      <c r="V36" s="27"/>
      <c r="X36" s="12" t="s">
        <v>117</v>
      </c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1026</v>
      </c>
      <c r="H41" s="44"/>
      <c r="I41" s="45">
        <f>SUM(I23:I39)</f>
        <v>214</v>
      </c>
      <c r="J41" s="44"/>
      <c r="K41" s="45">
        <f>SUM(K23:K39)</f>
        <v>213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1027</v>
      </c>
      <c r="R41" s="44"/>
      <c r="S41" s="45">
        <f>SUM(S23:S39)</f>
        <v>5</v>
      </c>
      <c r="T41" s="44"/>
      <c r="U41" s="45">
        <f>SUM(U23:U39)</f>
        <v>1022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133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S36" sqref="S36"/>
    </sheetView>
  </sheetViews>
  <sheetFormatPr defaultColWidth="9.140625" defaultRowHeight="12.75"/>
  <cols>
    <col min="1" max="1" width="4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574218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>G23+I23-K23+M23-O23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G.'!$Q$24</f>
        <v>102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aca="true" t="shared" si="0" ref="Q24:Q39">IF(ISNUMBER(G24),G24,0)+IF(ISNUMBER(I24),I24,0)-IF(ISNUMBER(K24),K24,0)+IF(ISNUMBER(M24),M24,0)-IF(ISNUMBER(O24),O24,0)</f>
        <v>102</v>
      </c>
      <c r="R24" s="5"/>
      <c r="S24" s="40">
        <v>5</v>
      </c>
      <c r="T24" s="5"/>
      <c r="U24" s="44">
        <f aca="true" t="shared" si="1" ref="U24:U39">IF(ISNUMBER(Q24),Q24,0)-IF(ISNUMBER(S24),S24,0)</f>
        <v>97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72</v>
      </c>
      <c r="H25" s="5"/>
      <c r="I25" s="40">
        <v>7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75</v>
      </c>
      <c r="R25" s="5"/>
      <c r="S25" s="40"/>
      <c r="T25" s="5"/>
      <c r="U25" s="44">
        <f t="shared" si="1"/>
        <v>75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G.'!$Q$34</f>
        <v>155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155</v>
      </c>
      <c r="R34" s="5"/>
      <c r="S34" s="40">
        <v>62</v>
      </c>
      <c r="T34" s="5"/>
      <c r="U34" s="44">
        <f t="shared" si="1"/>
        <v>93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>
        <v>12</v>
      </c>
      <c r="T35" s="5"/>
      <c r="U35" s="44">
        <f t="shared" si="1"/>
        <v>28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'[1]Grixti G.'!$Q$39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380</v>
      </c>
      <c r="H41" s="44"/>
      <c r="I41" s="45">
        <f>SUM(I23:I39)</f>
        <v>7</v>
      </c>
      <c r="J41" s="44"/>
      <c r="K41" s="45">
        <f>SUM(K23:K39)</f>
        <v>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383</v>
      </c>
      <c r="R41" s="44"/>
      <c r="S41" s="45">
        <f>SUM(S23:S39)</f>
        <v>82</v>
      </c>
      <c r="T41" s="44"/>
      <c r="U41" s="45">
        <f>SUM(U23:U39)</f>
        <v>301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74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1" sqref="R5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14062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7109375" style="12" customWidth="1"/>
    <col min="14" max="14" width="1.28515625" style="12" customWidth="1"/>
    <col min="15" max="15" width="4.8515625" style="12" customWidth="1"/>
    <col min="16" max="16" width="1.7109375" style="12" customWidth="1"/>
    <col min="17" max="17" width="6.8515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'[1]Hayman M.'!$Q$23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'[1]Hayman M.'!$Q$24</f>
        <v>617</v>
      </c>
      <c r="H24" s="5"/>
      <c r="I24" s="40">
        <v>6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614</v>
      </c>
      <c r="R24" s="5"/>
      <c r="S24" s="40">
        <v>7</v>
      </c>
      <c r="T24" s="5"/>
      <c r="U24" s="44">
        <f aca="true" t="shared" si="1" ref="U24:U39">IF(ISNUMBER(Q24),Q24,0)-IF(ISNUMBER(S24),S24,0)</f>
        <v>607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193</v>
      </c>
      <c r="H25" s="5"/>
      <c r="I25" s="40">
        <v>3</v>
      </c>
      <c r="J25" s="5"/>
      <c r="K25" s="40">
        <v>13</v>
      </c>
      <c r="L25" s="5"/>
      <c r="M25" s="40"/>
      <c r="N25" s="5"/>
      <c r="O25" s="40"/>
      <c r="P25" s="5"/>
      <c r="Q25" s="44">
        <f t="shared" si="0"/>
        <v>183</v>
      </c>
      <c r="R25" s="5"/>
      <c r="S25" s="40"/>
      <c r="T25" s="5"/>
      <c r="U25" s="44">
        <f t="shared" si="1"/>
        <v>183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'[1]Hayman M.'!$Q$34</f>
        <v>17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17</v>
      </c>
      <c r="R34" s="5"/>
      <c r="S34" s="40"/>
      <c r="T34" s="5"/>
      <c r="U34" s="44">
        <f t="shared" si="1"/>
        <v>17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'[1]Hayman M.'!$Q$35</f>
        <v>37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37</v>
      </c>
      <c r="R35" s="5"/>
      <c r="S35" s="40"/>
      <c r="T35" s="5"/>
      <c r="U35" s="44">
        <f t="shared" si="1"/>
        <v>37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278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278</v>
      </c>
      <c r="R36" s="5"/>
      <c r="S36" s="40">
        <v>43</v>
      </c>
      <c r="T36" s="5"/>
      <c r="U36" s="44">
        <f>IF(ISNUMBER(Q36),Q36,0)-IF(ISNUMBER(S36),S36,0)</f>
        <v>235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1219</v>
      </c>
      <c r="H41" s="44"/>
      <c r="I41" s="45">
        <f>SUM(I23:I39)</f>
        <v>9</v>
      </c>
      <c r="J41" s="44"/>
      <c r="K41" s="45">
        <f>SUM(K23:K39)</f>
        <v>22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1206</v>
      </c>
      <c r="R41" s="44"/>
      <c r="S41" s="45">
        <f>SUM(S23:S39)</f>
        <v>50</v>
      </c>
      <c r="T41" s="44"/>
      <c r="U41" s="45">
        <f>SUM(U23:U39)</f>
        <v>1156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197</v>
      </c>
    </row>
    <row r="50" ht="12.75">
      <c r="R50" s="16" t="s">
        <v>198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L36" sqref="L36"/>
    </sheetView>
  </sheetViews>
  <sheetFormatPr defaultColWidth="9.140625" defaultRowHeight="12.75"/>
  <cols>
    <col min="1" max="1" width="2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120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A.'!$Q$24</f>
        <v>302</v>
      </c>
      <c r="H24" s="5"/>
      <c r="I24" s="40">
        <v>9</v>
      </c>
      <c r="J24" s="5"/>
      <c r="K24" s="40">
        <v>12</v>
      </c>
      <c r="L24" s="5"/>
      <c r="M24" s="40"/>
      <c r="N24" s="5"/>
      <c r="O24" s="40"/>
      <c r="P24" s="5"/>
      <c r="Q24" s="44">
        <f t="shared" si="0"/>
        <v>299</v>
      </c>
      <c r="R24" s="5"/>
      <c r="S24" s="40">
        <v>39</v>
      </c>
      <c r="T24" s="5"/>
      <c r="U24" s="44">
        <f aca="true" t="shared" si="1" ref="U24:U39">IF(ISNUMBER(Q24),Q24,0)-IF(ISNUMBER(S24),S24,0)</f>
        <v>260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55</v>
      </c>
      <c r="H25" s="5"/>
      <c r="I25" s="40">
        <v>7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58</v>
      </c>
      <c r="R25" s="5"/>
      <c r="S25" s="40"/>
      <c r="T25" s="5"/>
      <c r="U25" s="44">
        <f t="shared" si="1"/>
        <v>58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A.'!$Q$30</f>
        <v>59</v>
      </c>
      <c r="H30" s="5"/>
      <c r="I30" s="40">
        <v>26</v>
      </c>
      <c r="J30" s="5"/>
      <c r="K30" s="40">
        <v>27</v>
      </c>
      <c r="L30" s="5"/>
      <c r="M30" s="40"/>
      <c r="N30" s="5"/>
      <c r="O30" s="40"/>
      <c r="P30" s="5"/>
      <c r="Q30" s="44">
        <f t="shared" si="0"/>
        <v>58</v>
      </c>
      <c r="R30" s="5"/>
      <c r="S30" s="40"/>
      <c r="T30" s="5"/>
      <c r="U30" s="44">
        <f t="shared" si="1"/>
        <v>58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A.'!$Q$31</f>
        <v>47</v>
      </c>
      <c r="H31" s="5"/>
      <c r="I31" s="40">
        <v>23</v>
      </c>
      <c r="J31" s="5"/>
      <c r="K31" s="40">
        <v>21</v>
      </c>
      <c r="L31" s="5"/>
      <c r="M31" s="40"/>
      <c r="N31" s="5"/>
      <c r="O31" s="40"/>
      <c r="P31" s="5"/>
      <c r="Q31" s="44">
        <f t="shared" si="0"/>
        <v>49</v>
      </c>
      <c r="R31" s="5"/>
      <c r="S31" s="40"/>
      <c r="T31" s="5"/>
      <c r="U31" s="44">
        <f t="shared" si="1"/>
        <v>49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205</v>
      </c>
      <c r="H36" s="5"/>
      <c r="I36" s="40">
        <v>56</v>
      </c>
      <c r="J36" s="5"/>
      <c r="K36" s="40">
        <v>76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185</v>
      </c>
      <c r="R36" s="5"/>
      <c r="S36" s="40"/>
      <c r="T36" s="5"/>
      <c r="U36" s="44">
        <f>IF(ISNUMBER(Q36),Q36,0)-IF(ISNUMBER(S36),S36,0)</f>
        <v>185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668</v>
      </c>
      <c r="H41" s="44"/>
      <c r="I41" s="45">
        <f>SUM(I23:I39)</f>
        <v>121</v>
      </c>
      <c r="J41" s="44"/>
      <c r="K41" s="45">
        <f>SUM(K23:K39)</f>
        <v>140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649</v>
      </c>
      <c r="R41" s="44"/>
      <c r="S41" s="45">
        <f>SUM(S23:S39)</f>
        <v>39</v>
      </c>
      <c r="T41" s="44"/>
      <c r="U41" s="45">
        <f>SUM(U23:U39)</f>
        <v>610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141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1" sqref="S3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7.00390625" style="12" customWidth="1"/>
    <col min="18" max="18" width="1.7109375" style="12" customWidth="1"/>
    <col min="19" max="19" width="4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M.'!$Q$23</f>
        <v>36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17</v>
      </c>
      <c r="T23" s="5"/>
      <c r="U23" s="44">
        <f>IF(ISNUMBER(Q23),Q23,0)-IF(ISNUMBER(S23),S23,0)</f>
        <v>19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M.'!$Q$24</f>
        <v>45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45</v>
      </c>
      <c r="R24" s="5"/>
      <c r="S24" s="40"/>
      <c r="T24" s="5"/>
      <c r="U24" s="44">
        <f aca="true" t="shared" si="1" ref="U24:U39">IF(ISNUMBER(Q24),Q24,0)-IF(ISNUMBER(S24),S24,0)</f>
        <v>45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98</v>
      </c>
      <c r="H25" s="5"/>
      <c r="I25" s="40">
        <v>5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100</v>
      </c>
      <c r="R25" s="5"/>
      <c r="S25" s="40"/>
      <c r="T25" s="5"/>
      <c r="U25" s="44">
        <f t="shared" si="1"/>
        <v>100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56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56</v>
      </c>
      <c r="R26" s="5"/>
      <c r="S26" s="40">
        <v>6</v>
      </c>
      <c r="T26" s="5"/>
      <c r="U26" s="44">
        <f t="shared" si="1"/>
        <v>50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M.'!$Q$30</f>
        <v>16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16</v>
      </c>
      <c r="R30" s="5"/>
      <c r="S30" s="40">
        <v>2</v>
      </c>
      <c r="T30" s="5"/>
      <c r="U30" s="44">
        <f t="shared" si="1"/>
        <v>14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M.'!$Q$34</f>
        <v>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</v>
      </c>
      <c r="R36" s="5"/>
      <c r="S36" s="40"/>
      <c r="T36" s="5"/>
      <c r="U36" s="44">
        <f>IF(ISNUMBER(Q36),Q36,0)-IF(ISNUMBER(S36),S36,0)</f>
        <v>8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262</v>
      </c>
      <c r="H41" s="44"/>
      <c r="I41" s="45">
        <f>SUM(I23:I39)</f>
        <v>5</v>
      </c>
      <c r="J41" s="44"/>
      <c r="K41" s="45">
        <f>SUM(K23:K39)</f>
        <v>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264</v>
      </c>
      <c r="R41" s="44"/>
      <c r="S41" s="45">
        <f>SUM(S23:S39)</f>
        <v>25</v>
      </c>
      <c r="T41" s="44"/>
      <c r="U41" s="45">
        <f>SUM(U23:U39)</f>
        <v>239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134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'[1]Meli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'[1]Meli S.'!$Q$24</f>
        <v>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9</v>
      </c>
      <c r="R24" s="5"/>
      <c r="S24" s="40">
        <v>8</v>
      </c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81</v>
      </c>
      <c r="H25" s="5"/>
      <c r="I25" s="40">
        <v>5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79</v>
      </c>
      <c r="R25" s="5"/>
      <c r="S25" s="40"/>
      <c r="T25" s="5"/>
      <c r="U25" s="44">
        <f t="shared" si="1"/>
        <v>79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92</v>
      </c>
      <c r="H36" s="5"/>
      <c r="I36" s="40">
        <v>41</v>
      </c>
      <c r="J36" s="5"/>
      <c r="K36" s="40">
        <v>53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80</v>
      </c>
      <c r="R36" s="5"/>
      <c r="S36" s="40">
        <v>45</v>
      </c>
      <c r="T36" s="5"/>
      <c r="U36" s="44">
        <f>IF(ISNUMBER(Q36),Q36,0)-IF(ISNUMBER(S36),S36,0)</f>
        <v>35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206</v>
      </c>
      <c r="H41" s="44"/>
      <c r="I41" s="45">
        <f>SUM(I23:I39)</f>
        <v>46</v>
      </c>
      <c r="J41" s="44"/>
      <c r="K41" s="45">
        <f>SUM(K23:K39)</f>
        <v>60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192</v>
      </c>
      <c r="R41" s="44"/>
      <c r="S41" s="45">
        <f>SUM(S23:S39)</f>
        <v>77</v>
      </c>
      <c r="T41" s="44"/>
      <c r="U41" s="45">
        <f>SUM(U23:U39)</f>
        <v>115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199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7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4218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5742187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A.'!$Q$24</f>
        <v>426</v>
      </c>
      <c r="H24" s="5"/>
      <c r="I24" s="40">
        <v>14</v>
      </c>
      <c r="J24" s="5"/>
      <c r="K24" s="40">
        <v>18</v>
      </c>
      <c r="L24" s="5"/>
      <c r="M24" s="40"/>
      <c r="N24" s="5"/>
      <c r="O24" s="40"/>
      <c r="P24" s="5"/>
      <c r="Q24" s="44">
        <f t="shared" si="0"/>
        <v>422</v>
      </c>
      <c r="R24" s="5"/>
      <c r="S24" s="40">
        <v>92</v>
      </c>
      <c r="T24" s="5"/>
      <c r="U24" s="44">
        <f aca="true" t="shared" si="1" ref="U24:U39">IF(ISNUMBER(Q24),Q24,0)-IF(ISNUMBER(S24),S24,0)</f>
        <v>330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84</v>
      </c>
      <c r="H25" s="5"/>
      <c r="I25" s="40">
        <v>5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88</v>
      </c>
      <c r="R25" s="5"/>
      <c r="S25" s="40"/>
      <c r="T25" s="5"/>
      <c r="U25" s="44">
        <f t="shared" si="1"/>
        <v>88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70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70</v>
      </c>
      <c r="R26" s="5"/>
      <c r="S26" s="40">
        <v>2</v>
      </c>
      <c r="T26" s="5"/>
      <c r="U26" s="44">
        <f t="shared" si="1"/>
        <v>68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9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9</v>
      </c>
      <c r="R29" s="5"/>
      <c r="S29" s="40"/>
      <c r="T29" s="5"/>
      <c r="U29" s="44">
        <f t="shared" si="1"/>
        <v>9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425</v>
      </c>
      <c r="H36" s="5"/>
      <c r="I36" s="40">
        <v>45</v>
      </c>
      <c r="J36" s="5"/>
      <c r="K36" s="40">
        <v>56</v>
      </c>
      <c r="L36" s="5"/>
      <c r="M36" s="40"/>
      <c r="N36" s="5"/>
      <c r="O36" s="40">
        <v>1</v>
      </c>
      <c r="P36" s="5"/>
      <c r="Q36" s="44">
        <f>IF(ISNUMBER(G36),G36,0)+IF(ISNUMBER(I36),I36,0)-IF(ISNUMBER(K36),K36,0)+IF(ISNUMBER(M36),M36,0)-IF(ISNUMBER(O36),O36,0)</f>
        <v>413</v>
      </c>
      <c r="R36" s="5"/>
      <c r="S36" s="40">
        <v>78</v>
      </c>
      <c r="T36" s="5"/>
      <c r="U36" s="44">
        <f>IF(ISNUMBER(Q36),Q36,0)-IF(ISNUMBER(S36),S36,0)</f>
        <v>335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1018</v>
      </c>
      <c r="H41" s="44"/>
      <c r="I41" s="45">
        <f>SUM(I23:I39)</f>
        <v>64</v>
      </c>
      <c r="J41" s="44"/>
      <c r="K41" s="45">
        <f>SUM(K23:K39)</f>
        <v>75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1006</v>
      </c>
      <c r="R41" s="44"/>
      <c r="S41" s="45">
        <f>SUM(S23:S39)</f>
        <v>172</v>
      </c>
      <c r="T41" s="44"/>
      <c r="U41" s="45">
        <f>SUM(U23:U39)</f>
        <v>834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135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M36" sqref="M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'[1]Mizzi A.'!$Q$23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'[1]Mizzi A.'!$Q$24</f>
        <v>276</v>
      </c>
      <c r="H24" s="5"/>
      <c r="I24" s="40">
        <v>9</v>
      </c>
      <c r="J24" s="5"/>
      <c r="K24" s="40">
        <v>16</v>
      </c>
      <c r="L24" s="5"/>
      <c r="M24" s="40"/>
      <c r="N24" s="5"/>
      <c r="O24" s="40"/>
      <c r="P24" s="5"/>
      <c r="Q24" s="44">
        <f t="shared" si="0"/>
        <v>269</v>
      </c>
      <c r="R24" s="5"/>
      <c r="S24" s="40">
        <v>24</v>
      </c>
      <c r="T24" s="5"/>
      <c r="U24" s="44">
        <f aca="true" t="shared" si="1" ref="U24:U39">IF(ISNUMBER(Q24),Q24,0)-IF(ISNUMBER(S24),S24,0)</f>
        <v>245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44</v>
      </c>
      <c r="H25" s="5"/>
      <c r="I25" s="40">
        <v>4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43</v>
      </c>
      <c r="R25" s="5"/>
      <c r="S25" s="40"/>
      <c r="T25" s="5"/>
      <c r="U25" s="44">
        <f t="shared" si="1"/>
        <v>43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266</v>
      </c>
      <c r="H36" s="5"/>
      <c r="I36" s="40">
        <v>231</v>
      </c>
      <c r="J36" s="5"/>
      <c r="K36" s="40">
        <v>166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331</v>
      </c>
      <c r="R36" s="5"/>
      <c r="S36" s="40"/>
      <c r="T36" s="5"/>
      <c r="U36" s="44">
        <f>IF(ISNUMBER(Q36),Q36,0)-IF(ISNUMBER(S36),S36,0)</f>
        <v>331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588</v>
      </c>
      <c r="H41" s="44"/>
      <c r="I41" s="45">
        <f>SUM(I23:I39)</f>
        <v>244</v>
      </c>
      <c r="J41" s="44"/>
      <c r="K41" s="45">
        <f>SUM(K23:K39)</f>
        <v>187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645</v>
      </c>
      <c r="R41" s="44"/>
      <c r="S41" s="45">
        <f>SUM(S23:S39)</f>
        <v>24</v>
      </c>
      <c r="T41" s="44"/>
      <c r="U41" s="45">
        <f>SUM(U23:U39)</f>
        <v>621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L37" sqref="L37"/>
    </sheetView>
  </sheetViews>
  <sheetFormatPr defaultColWidth="9.140625" defaultRowHeight="12.75"/>
  <cols>
    <col min="1" max="1" width="3.8515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121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'[1]Clarke D.'!$Q$23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'[1]Clarke D.'!$Q$24</f>
        <v>99</v>
      </c>
      <c r="H24" s="5"/>
      <c r="I24" s="40">
        <v>10</v>
      </c>
      <c r="J24" s="5"/>
      <c r="K24" s="40">
        <v>4</v>
      </c>
      <c r="L24" s="5"/>
      <c r="M24" s="40"/>
      <c r="N24" s="5"/>
      <c r="O24" s="40">
        <v>1</v>
      </c>
      <c r="P24" s="5"/>
      <c r="Q24" s="44">
        <f t="shared" si="0"/>
        <v>104</v>
      </c>
      <c r="R24" s="5"/>
      <c r="S24" s="40">
        <v>2</v>
      </c>
      <c r="T24" s="5"/>
      <c r="U24" s="44">
        <f aca="true" t="shared" si="1" ref="U24:U39">IF(ISNUMBER(Q24),Q24,0)-IF(ISNUMBER(S24),S24,0)</f>
        <v>102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42</v>
      </c>
      <c r="H25" s="5"/>
      <c r="I25" s="40">
        <v>4</v>
      </c>
      <c r="J25" s="5"/>
      <c r="K25" s="40">
        <v>13</v>
      </c>
      <c r="L25" s="5"/>
      <c r="M25" s="40"/>
      <c r="N25" s="5"/>
      <c r="O25" s="40"/>
      <c r="P25" s="5"/>
      <c r="Q25" s="44">
        <f t="shared" si="0"/>
        <v>33</v>
      </c>
      <c r="R25" s="5"/>
      <c r="S25" s="40"/>
      <c r="T25" s="5"/>
      <c r="U25" s="44">
        <f t="shared" si="1"/>
        <v>33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'[1]Clarke D.'!$Q$28</f>
        <v>1228</v>
      </c>
      <c r="H28" s="5"/>
      <c r="I28" s="40">
        <v>174</v>
      </c>
      <c r="J28" s="5"/>
      <c r="K28" s="40">
        <v>213</v>
      </c>
      <c r="L28" s="5"/>
      <c r="M28" s="40"/>
      <c r="N28" s="5"/>
      <c r="O28" s="40"/>
      <c r="P28" s="5"/>
      <c r="Q28" s="44">
        <f t="shared" si="0"/>
        <v>1189</v>
      </c>
      <c r="R28" s="5"/>
      <c r="S28" s="40"/>
      <c r="T28" s="5"/>
      <c r="U28" s="44">
        <f t="shared" si="1"/>
        <v>1189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'[1]Clarke D.'!$Q$35</f>
        <v>24</v>
      </c>
      <c r="H35" s="5"/>
      <c r="I35" s="40">
        <v>15</v>
      </c>
      <c r="J35" s="5"/>
      <c r="K35" s="40">
        <v>11</v>
      </c>
      <c r="L35" s="5"/>
      <c r="M35" s="40"/>
      <c r="N35" s="5"/>
      <c r="O35" s="40">
        <v>1</v>
      </c>
      <c r="P35" s="5"/>
      <c r="Q35" s="44">
        <f t="shared" si="0"/>
        <v>27</v>
      </c>
      <c r="R35" s="5"/>
      <c r="S35" s="40">
        <v>19</v>
      </c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'[1]Clarke D.'!$Q$37</f>
        <v>15</v>
      </c>
      <c r="H37" s="5"/>
      <c r="I37" s="40"/>
      <c r="J37" s="5"/>
      <c r="K37" s="40">
        <v>7</v>
      </c>
      <c r="L37" s="5"/>
      <c r="M37" s="40"/>
      <c r="N37" s="5"/>
      <c r="O37" s="40"/>
      <c r="P37" s="5"/>
      <c r="Q37" s="44">
        <f t="shared" si="0"/>
        <v>8</v>
      </c>
      <c r="R37" s="5"/>
      <c r="S37" s="40"/>
      <c r="T37" s="5"/>
      <c r="U37" s="44">
        <f t="shared" si="1"/>
        <v>8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1408</v>
      </c>
      <c r="H41" s="44"/>
      <c r="I41" s="45">
        <f>SUM(I23:I39)</f>
        <v>203</v>
      </c>
      <c r="J41" s="44"/>
      <c r="K41" s="45">
        <f>SUM(K23:K39)</f>
        <v>248</v>
      </c>
      <c r="L41" s="44"/>
      <c r="M41" s="45">
        <f>SUM(M23:M39)</f>
        <v>0</v>
      </c>
      <c r="N41" s="44"/>
      <c r="O41" s="45">
        <f>SUM(O23:O39)</f>
        <v>2</v>
      </c>
      <c r="P41" s="44"/>
      <c r="Q41" s="45">
        <f>SUM(Q23:Q39)</f>
        <v>1361</v>
      </c>
      <c r="R41" s="44"/>
      <c r="S41" s="45">
        <f>SUM(S23:S39)</f>
        <v>21</v>
      </c>
      <c r="T41" s="44"/>
      <c r="U41" s="45">
        <f>SUM(U23:U39)</f>
        <v>1340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132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0" t="s">
        <v>89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118" customFormat="1" ht="12.75" customHeight="1">
      <c r="A4" s="132" t="s">
        <v>90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119" customFormat="1" ht="15" customHeight="1">
      <c r="A5" s="133" t="s">
        <v>91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18" customFormat="1" ht="15" customHeight="1">
      <c r="A6" s="134" t="str">
        <f>CONCATENATE(Kriminal!G6," ",Kriminal!H6)</f>
        <v>Statistika Ghal APRIL, 2009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116</v>
      </c>
      <c r="F9" s="86" t="s">
        <v>123</v>
      </c>
      <c r="G9" s="86" t="s">
        <v>28</v>
      </c>
      <c r="H9" s="86" t="s">
        <v>29</v>
      </c>
      <c r="I9" s="86" t="s">
        <v>124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125</v>
      </c>
      <c r="O9" s="86" t="s">
        <v>33</v>
      </c>
      <c r="P9" s="86" t="s">
        <v>126</v>
      </c>
      <c r="Q9" s="86" t="s">
        <v>34</v>
      </c>
      <c r="R9" s="86" t="s">
        <v>109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68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0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0</v>
      </c>
      <c r="O10" s="92">
        <f>SUMIF('Padovani Grima J.'!$D$23:$D$39,B10,'Padovani Grima J.'!$I$23:$I$39)</f>
        <v>0</v>
      </c>
      <c r="P10" s="92">
        <f>SUMIF('Grima E.'!$D$23:$D$39,B10,'Grima E.'!$I$23:$I$39)</f>
        <v>0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1">
        <f>SUM(C10:R10)</f>
        <v>68</v>
      </c>
      <c r="T10" s="94">
        <f aca="true" t="shared" si="0" ref="T10:T26">S10/$S$27</f>
        <v>0.051908396946564885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9</v>
      </c>
      <c r="F11" s="98">
        <f>SUMIF('Demicoli S.'!$D$23:$D$39,B11,'Demicoli S.'!$I$23:$I$39)</f>
        <v>12</v>
      </c>
      <c r="G11" s="98">
        <f>SUMIF('Grixti G.'!$D$23:$D$39,B11,'Grixti G.'!$I$23:$I$39)</f>
        <v>0</v>
      </c>
      <c r="H11" s="98">
        <f>SUMIF('Hayman M.'!$D$23:$D$39,B11,'Hayman M.'!$I$23:$I$39)</f>
        <v>6</v>
      </c>
      <c r="I11" s="98">
        <f>SUMIF('Demicoli A.'!$D$23:$D$39,B11,'Demicoli A.'!$I$23:$I$39)</f>
        <v>9</v>
      </c>
      <c r="J11" s="98">
        <f>SUMIF('Mallia M.'!$D$23:$D$39,B11,'Mallia M.'!$I$23:$I$39)</f>
        <v>0</v>
      </c>
      <c r="K11" s="98">
        <f>SUMIF('Meli S.'!$D$23:$D$39,B11,'Meli S.'!$I$23:$I$39)</f>
        <v>0</v>
      </c>
      <c r="L11" s="98">
        <f>SUMIF('Micallef Trigona A.'!$D$23:$D$39,B11,'Micallef Trigona A.'!$I$23:$I$39)</f>
        <v>14</v>
      </c>
      <c r="M11" s="98">
        <f>SUMIF('Mizzi A.'!$D$23:$D$39,B11,'Mizzi A.'!$I$23:$I$39)</f>
        <v>9</v>
      </c>
      <c r="N11" s="98">
        <f>SUMIF('Clarke D.'!$D$23:$D$39,B11,'Clarke D.'!$I$23:$I$39)</f>
        <v>10</v>
      </c>
      <c r="O11" s="98">
        <f>SUMIF('Padovani Grima J.'!$D$23:$D$39,B11,'Padovani Grima J.'!$I$23:$I$39)</f>
        <v>14</v>
      </c>
      <c r="P11" s="98">
        <f>SUMIF('Grima E.'!$D$23:$D$39,B11,'Grima E.'!$I$23:$I$39)</f>
        <v>14</v>
      </c>
      <c r="Q11" s="98">
        <f>SUMIF('Scerri Herrera C.'!$D$23:$D$39,B11,'Scerri Herrera C.'!$I$23:$I$39)</f>
        <v>0</v>
      </c>
      <c r="R11" s="98">
        <f>SUMIF('Vella Antonio Giovanni'!$D$23:$D$39,B11,'Vella Antonio Giovanni'!$I$23:$I$39)</f>
        <v>11</v>
      </c>
      <c r="S11" s="122">
        <f aca="true" t="shared" si="1" ref="S11:S27">SUM(C11:R11)</f>
        <v>108</v>
      </c>
      <c r="T11" s="100">
        <f t="shared" si="0"/>
        <v>0.08244274809160305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11</v>
      </c>
      <c r="D12" s="104">
        <f>SUMIF('Cassar J.'!$D$23:$D$39,B12,'Cassar J.'!$I$23:$I$39)</f>
        <v>0</v>
      </c>
      <c r="E12" s="104">
        <f>SUMIF('Quintano L.'!$D$23:$D$39,B12,'Quintano L.'!$I$23:$I$39)</f>
        <v>6</v>
      </c>
      <c r="F12" s="104">
        <f>SUMIF('Demicoli S.'!$D$23:$D$39,B12,'Demicoli S.'!$I$23:$I$39)</f>
        <v>0</v>
      </c>
      <c r="G12" s="104">
        <f>SUMIF('Grixti G.'!$D$23:$D$39,B12,'Grixti G.'!$I$23:$I$39)</f>
        <v>7</v>
      </c>
      <c r="H12" s="104">
        <f>SUMIF('Hayman M.'!$D$23:$D$39,B12,'Hayman M.'!$I$23:$I$39)</f>
        <v>3</v>
      </c>
      <c r="I12" s="104">
        <f>SUMIF('Demicoli A.'!$D$23:$D$39,B12,'Demicoli A.'!$I$23:$I$39)</f>
        <v>7</v>
      </c>
      <c r="J12" s="104">
        <f>SUMIF('Mallia M.'!$D$23:$D$39,B12,'Mallia M.'!$I$23:$I$39)</f>
        <v>5</v>
      </c>
      <c r="K12" s="104">
        <f>SUMIF('Meli S.'!$D$23:$D$39,B12,'Meli S.'!$I$23:$I$39)</f>
        <v>5</v>
      </c>
      <c r="L12" s="104">
        <f>SUMIF('Micallef Trigona A.'!$D$23:$D$39,B12,'Micallef Trigona A.'!$I$23:$I$39)</f>
        <v>5</v>
      </c>
      <c r="M12" s="104">
        <f>SUMIF('Mizzi A.'!$D$23:$D$39,B12,'Mizzi A.'!$I$23:$I$39)</f>
        <v>4</v>
      </c>
      <c r="N12" s="104">
        <f>SUMIF('Clarke D.'!$D$23:$D$39,B12,'Clarke D.'!$I$23:$I$39)</f>
        <v>4</v>
      </c>
      <c r="O12" s="104">
        <f>SUMIF('Padovani Grima J.'!$D$23:$D$39,B12,'Padovani Grima J.'!$I$23:$I$39)</f>
        <v>0</v>
      </c>
      <c r="P12" s="104">
        <f>SUMIF('Grima E.'!$D$23:$D$39,B12,'Grima E.'!$I$23:$I$39)</f>
        <v>4</v>
      </c>
      <c r="Q12" s="104">
        <f>SUMIF('Scerri Herrera C.'!$D$23:$D$39,B12,'Scerri Herrera C.'!$I$23:$I$39)</f>
        <v>14</v>
      </c>
      <c r="R12" s="104">
        <f>SUMIF('Vella Antonio Giovanni'!$D$23:$D$39,B12,'Vella Antonio Giovanni'!$I$23:$I$39)</f>
        <v>5</v>
      </c>
      <c r="S12" s="123">
        <f t="shared" si="1"/>
        <v>80</v>
      </c>
      <c r="T12" s="106">
        <f t="shared" si="0"/>
        <v>0.061068702290076333</v>
      </c>
      <c r="U12" s="107">
        <f>SUM(S10:S12)</f>
        <v>256</v>
      </c>
      <c r="V12" s="108">
        <f>U12/$S$27</f>
        <v>0.19541984732824427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1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129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2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174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3">
        <f t="shared" si="1"/>
        <v>174</v>
      </c>
      <c r="T15" s="106">
        <f t="shared" si="0"/>
        <v>0.13282442748091602</v>
      </c>
      <c r="U15" s="107">
        <f>SUM(S13:S15)</f>
        <v>174</v>
      </c>
      <c r="V15" s="108">
        <f>U15/$S$27</f>
        <v>0.13282442748091602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13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1">
        <f t="shared" si="1"/>
        <v>13</v>
      </c>
      <c r="T16" s="94">
        <f t="shared" si="0"/>
        <v>0.009923664122137405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26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2">
        <f t="shared" si="1"/>
        <v>26</v>
      </c>
      <c r="T17" s="100">
        <f t="shared" si="0"/>
        <v>0.01984732824427481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23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2">
        <f t="shared" si="1"/>
        <v>23</v>
      </c>
      <c r="T18" s="100">
        <f t="shared" si="0"/>
        <v>0.017557251908396947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27</v>
      </c>
      <c r="S19" s="122">
        <f t="shared" si="1"/>
        <v>27</v>
      </c>
      <c r="T19" s="100">
        <f t="shared" si="0"/>
        <v>0.020610687022900764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3">
        <f t="shared" si="1"/>
        <v>0</v>
      </c>
      <c r="T20" s="106">
        <f t="shared" si="0"/>
        <v>0</v>
      </c>
      <c r="U20" s="107">
        <f>SUM(S16:S20)</f>
        <v>89</v>
      </c>
      <c r="V20" s="108">
        <f>U20/$S$27</f>
        <v>0.06793893129770992</v>
      </c>
    </row>
    <row r="21" spans="2:22" ht="15.75" customHeight="1">
      <c r="B21" s="91" t="s">
        <v>55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128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1">
        <f t="shared" si="1"/>
        <v>128</v>
      </c>
      <c r="T21" s="94">
        <f t="shared" si="0"/>
        <v>0.09770992366412214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15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42</v>
      </c>
      <c r="R22" s="104">
        <f>SUMIF('Vella Antonio Giovanni'!$D$23:$D$39,B22,'Vella Antonio Giovanni'!$I$23:$I$39)</f>
        <v>0</v>
      </c>
      <c r="S22" s="123">
        <f t="shared" si="1"/>
        <v>57</v>
      </c>
      <c r="T22" s="106">
        <f t="shared" si="0"/>
        <v>0.04351145038167939</v>
      </c>
      <c r="U22" s="107">
        <f>SUM(S21:S22)</f>
        <v>185</v>
      </c>
      <c r="V22" s="108">
        <f>U22/$S$27</f>
        <v>0.14122137404580154</v>
      </c>
    </row>
    <row r="23" spans="2:22" ht="15.75" customHeight="1">
      <c r="B23" s="91" t="s">
        <v>23</v>
      </c>
      <c r="C23" s="92">
        <f>SUMIF('Apap Bologna J.'!$D$23:$D$39,B23,'Apap Bologna J.'!$I$23:$I$39)</f>
        <v>27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74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56</v>
      </c>
      <c r="J23" s="92">
        <f>SUMIF('Mallia M.'!$D$23:$D$39,B23,'Mallia M.'!$I$23:$I$39)</f>
        <v>0</v>
      </c>
      <c r="K23" s="92">
        <f>SUMIF('Meli S.'!$D$23:$D$39,B23,'Meli S.'!$I$23:$I$39)</f>
        <v>41</v>
      </c>
      <c r="L23" s="92">
        <f>SUMIF('Micallef Trigona A.'!$D$23:$D$39,B23,'Micallef Trigona A.'!$I$23:$I$39)</f>
        <v>45</v>
      </c>
      <c r="M23" s="92">
        <f>SUMIF('Mizzi A.'!$D$23:$D$39,B23,'Mizzi A.'!$I$23:$I$39)</f>
        <v>231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36</v>
      </c>
      <c r="R23" s="92">
        <f>SUMIF('Vella Antonio Giovanni'!$D$23:$D$39,B23,'Vella Antonio Giovanni'!$I$23:$I$39)</f>
        <v>0</v>
      </c>
      <c r="S23" s="121">
        <f t="shared" si="1"/>
        <v>510</v>
      </c>
      <c r="T23" s="109">
        <f t="shared" si="0"/>
        <v>0.3893129770992366</v>
      </c>
      <c r="U23" s="110">
        <f>SUM(S23)</f>
        <v>510</v>
      </c>
      <c r="V23" s="111">
        <f>U23/$S$27</f>
        <v>0.3893129770992366</v>
      </c>
    </row>
    <row r="24" spans="2:22" ht="15.75" customHeight="1">
      <c r="B24" s="91" t="s">
        <v>112</v>
      </c>
      <c r="C24" s="92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0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1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113</v>
      </c>
      <c r="C25" s="92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1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96</v>
      </c>
      <c r="S26" s="121">
        <f t="shared" si="1"/>
        <v>96</v>
      </c>
      <c r="T26" s="109">
        <f t="shared" si="0"/>
        <v>0.0732824427480916</v>
      </c>
      <c r="U26" s="110">
        <f>SUM(S26)</f>
        <v>96</v>
      </c>
      <c r="V26" s="111">
        <f>U26/$S$27</f>
        <v>0.0732824427480916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38</v>
      </c>
      <c r="D27" s="113">
        <f t="shared" si="2"/>
        <v>0</v>
      </c>
      <c r="E27" s="113">
        <f t="shared" si="2"/>
        <v>83</v>
      </c>
      <c r="F27" s="113">
        <f t="shared" si="2"/>
        <v>214</v>
      </c>
      <c r="G27" s="113">
        <f t="shared" si="2"/>
        <v>7</v>
      </c>
      <c r="H27" s="113">
        <f t="shared" si="2"/>
        <v>9</v>
      </c>
      <c r="I27" s="113">
        <f t="shared" si="2"/>
        <v>121</v>
      </c>
      <c r="J27" s="113">
        <f t="shared" si="2"/>
        <v>5</v>
      </c>
      <c r="K27" s="113">
        <f t="shared" si="2"/>
        <v>46</v>
      </c>
      <c r="L27" s="113">
        <f t="shared" si="2"/>
        <v>64</v>
      </c>
      <c r="M27" s="113">
        <f t="shared" si="2"/>
        <v>244</v>
      </c>
      <c r="N27" s="113">
        <f t="shared" si="2"/>
        <v>203</v>
      </c>
      <c r="O27" s="113">
        <f t="shared" si="2"/>
        <v>27</v>
      </c>
      <c r="P27" s="113">
        <f t="shared" si="2"/>
        <v>18</v>
      </c>
      <c r="Q27" s="113">
        <f t="shared" si="2"/>
        <v>92</v>
      </c>
      <c r="R27" s="113">
        <f t="shared" si="2"/>
        <v>139</v>
      </c>
      <c r="S27" s="124">
        <f t="shared" si="1"/>
        <v>1310</v>
      </c>
      <c r="T27" s="10"/>
      <c r="U27" s="9"/>
      <c r="V27" s="11"/>
    </row>
    <row r="28" spans="3:22" ht="13.5" customHeight="1">
      <c r="C28" s="115">
        <f>C27/S27</f>
        <v>0.02900763358778626</v>
      </c>
      <c r="D28" s="116">
        <f>D27/S27</f>
        <v>0</v>
      </c>
      <c r="E28" s="116">
        <f>E27/S27</f>
        <v>0.0633587786259542</v>
      </c>
      <c r="F28" s="116">
        <f>F27/S27</f>
        <v>0.1633587786259542</v>
      </c>
      <c r="G28" s="116">
        <f>G27/S27</f>
        <v>0.0053435114503816794</v>
      </c>
      <c r="H28" s="116">
        <f>H27/S27</f>
        <v>0.006870229007633588</v>
      </c>
      <c r="I28" s="116">
        <f>I27/S27</f>
        <v>0.09236641221374046</v>
      </c>
      <c r="J28" s="116">
        <f>J27/S27</f>
        <v>0.003816793893129771</v>
      </c>
      <c r="K28" s="116">
        <f>K27/S27</f>
        <v>0.035114503816793895</v>
      </c>
      <c r="L28" s="116">
        <f>L27/S27</f>
        <v>0.04885496183206107</v>
      </c>
      <c r="M28" s="116">
        <f>M27/S27</f>
        <v>0.18625954198473282</v>
      </c>
      <c r="N28" s="116">
        <f>N27/S27</f>
        <v>0.1549618320610687</v>
      </c>
      <c r="O28" s="116">
        <f>O27/S27</f>
        <v>0.020610687022900764</v>
      </c>
      <c r="P28" s="116">
        <f>P27/S27</f>
        <v>0.013740458015267175</v>
      </c>
      <c r="Q28" s="117">
        <f>Q27/S27</f>
        <v>0.07022900763358779</v>
      </c>
      <c r="R28" s="117">
        <f>R27/S27</f>
        <v>0.10610687022900764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3.8515625" style="12" customWidth="1"/>
    <col min="10" max="10" width="1.28515625" style="12" customWidth="1"/>
    <col min="11" max="11" width="3.8515625" style="12" customWidth="1"/>
    <col min="12" max="12" width="1.28515625" style="12" customWidth="1"/>
    <col min="13" max="13" width="3.851562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'[1]Padovani Grima J.'!$Q$24</f>
        <v>413</v>
      </c>
      <c r="H24" s="5"/>
      <c r="I24" s="40">
        <v>14</v>
      </c>
      <c r="J24" s="5"/>
      <c r="K24" s="40">
        <v>12</v>
      </c>
      <c r="L24" s="5"/>
      <c r="M24" s="40"/>
      <c r="N24" s="5"/>
      <c r="O24" s="40"/>
      <c r="P24" s="5"/>
      <c r="Q24" s="44">
        <f t="shared" si="0"/>
        <v>415</v>
      </c>
      <c r="R24" s="5"/>
      <c r="S24" s="40">
        <v>36</v>
      </c>
      <c r="T24" s="5"/>
      <c r="U24" s="44">
        <f aca="true" t="shared" si="1" ref="U24:U39">IF(ISNUMBER(Q24),Q24,0)-IF(ISNUMBER(S24),S24,0)</f>
        <v>379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55</v>
      </c>
      <c r="H25" s="5"/>
      <c r="I25" s="40"/>
      <c r="J25" s="5"/>
      <c r="K25" s="40">
        <v>1</v>
      </c>
      <c r="L25" s="5"/>
      <c r="M25" s="40"/>
      <c r="N25" s="5"/>
      <c r="O25" s="40"/>
      <c r="P25" s="5"/>
      <c r="Q25" s="44">
        <f t="shared" si="0"/>
        <v>54</v>
      </c>
      <c r="R25" s="5"/>
      <c r="S25" s="40"/>
      <c r="T25" s="5"/>
      <c r="U25" s="44">
        <f t="shared" si="1"/>
        <v>54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238</v>
      </c>
      <c r="H29" s="5"/>
      <c r="I29" s="40">
        <v>13</v>
      </c>
      <c r="J29" s="5"/>
      <c r="K29" s="40">
        <v>12</v>
      </c>
      <c r="L29" s="5"/>
      <c r="M29" s="40"/>
      <c r="N29" s="5"/>
      <c r="O29" s="40"/>
      <c r="P29" s="5"/>
      <c r="Q29" s="44">
        <f t="shared" si="0"/>
        <v>239</v>
      </c>
      <c r="R29" s="5"/>
      <c r="S29" s="40">
        <v>19</v>
      </c>
      <c r="T29" s="5"/>
      <c r="U29" s="44">
        <f t="shared" si="1"/>
        <v>220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'[1]Padovani Grima J.'!$Q$30</f>
        <v>24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24</v>
      </c>
      <c r="R30" s="5"/>
      <c r="S30" s="40">
        <v>7</v>
      </c>
      <c r="T30" s="5"/>
      <c r="U30" s="44">
        <f t="shared" si="1"/>
        <v>17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311</v>
      </c>
      <c r="H36" s="5"/>
      <c r="I36" s="40"/>
      <c r="J36" s="5"/>
      <c r="K36" s="40">
        <v>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308</v>
      </c>
      <c r="R36" s="5"/>
      <c r="S36" s="40">
        <v>66</v>
      </c>
      <c r="T36" s="5"/>
      <c r="U36" s="44">
        <f>IF(ISNUMBER(Q36),Q36,0)-IF(ISNUMBER(S36),S36,0)</f>
        <v>242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1041</v>
      </c>
      <c r="H41" s="44"/>
      <c r="I41" s="45">
        <f>SUM(I23:I39)</f>
        <v>27</v>
      </c>
      <c r="J41" s="44"/>
      <c r="K41" s="45">
        <f>SUM(K23:K39)</f>
        <v>28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1040</v>
      </c>
      <c r="R41" s="44"/>
      <c r="S41" s="45">
        <f>SUM(S23:S39)</f>
        <v>128</v>
      </c>
      <c r="T41" s="44"/>
      <c r="U41" s="45">
        <f>SUM(U23:U39)</f>
        <v>912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B45" s="12" t="s">
        <v>137</v>
      </c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200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E.'!$Q$24</f>
        <v>171</v>
      </c>
      <c r="H24" s="5"/>
      <c r="I24" s="40">
        <v>14</v>
      </c>
      <c r="J24" s="5"/>
      <c r="K24" s="40">
        <v>4</v>
      </c>
      <c r="L24" s="5"/>
      <c r="M24" s="40"/>
      <c r="N24" s="5"/>
      <c r="O24" s="40"/>
      <c r="P24" s="5"/>
      <c r="Q24" s="44">
        <f t="shared" si="0"/>
        <v>181</v>
      </c>
      <c r="R24" s="5"/>
      <c r="S24" s="40">
        <v>30</v>
      </c>
      <c r="T24" s="5"/>
      <c r="U24" s="44">
        <f aca="true" t="shared" si="1" ref="U24:U39">IF(ISNUMBER(Q24),Q24,0)-IF(ISNUMBER(S24),S24,0)</f>
        <v>151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40</v>
      </c>
      <c r="H25" s="5"/>
      <c r="I25" s="40">
        <v>4</v>
      </c>
      <c r="J25" s="5"/>
      <c r="K25" s="40"/>
      <c r="L25" s="5"/>
      <c r="M25" s="40"/>
      <c r="N25" s="5"/>
      <c r="O25" s="40"/>
      <c r="P25" s="5"/>
      <c r="Q25" s="44">
        <f t="shared" si="0"/>
        <v>44</v>
      </c>
      <c r="R25" s="5"/>
      <c r="S25" s="40"/>
      <c r="T25" s="5"/>
      <c r="U25" s="44">
        <f t="shared" si="1"/>
        <v>44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211</v>
      </c>
      <c r="H41" s="44"/>
      <c r="I41" s="45">
        <f>SUM(I23:I39)</f>
        <v>18</v>
      </c>
      <c r="J41" s="44"/>
      <c r="K41" s="45">
        <f>SUM(K23:K39)</f>
        <v>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225</v>
      </c>
      <c r="R41" s="44"/>
      <c r="S41" s="45">
        <f>SUM(S23:S39)</f>
        <v>30</v>
      </c>
      <c r="T41" s="44"/>
      <c r="U41" s="45">
        <f>SUM(U23:U39)</f>
        <v>195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136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C.'!$Q$24</f>
        <v>85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83</v>
      </c>
      <c r="R24" s="5"/>
      <c r="S24" s="40">
        <v>53</v>
      </c>
      <c r="T24" s="5"/>
      <c r="U24" s="44">
        <f aca="true" t="shared" si="1" ref="U24:U39">IF(ISNUMBER(Q24),Q24,0)-IF(ISNUMBER(S24),S24,0)</f>
        <v>30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31</v>
      </c>
      <c r="H25" s="5"/>
      <c r="I25" s="40">
        <v>14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41</v>
      </c>
      <c r="R25" s="5"/>
      <c r="S25" s="40"/>
      <c r="T25" s="5"/>
      <c r="U25" s="44">
        <f t="shared" si="1"/>
        <v>41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'[1]Scerri Herrera C.'!$Q$27</f>
        <v>93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93</v>
      </c>
      <c r="R27" s="5"/>
      <c r="S27" s="40"/>
      <c r="T27" s="5"/>
      <c r="U27" s="44">
        <f t="shared" si="1"/>
        <v>93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C.'!$Q$35</f>
        <v>114</v>
      </c>
      <c r="H35" s="5"/>
      <c r="I35" s="40">
        <v>42</v>
      </c>
      <c r="J35" s="5"/>
      <c r="K35" s="40">
        <v>26</v>
      </c>
      <c r="L35" s="5"/>
      <c r="M35" s="40"/>
      <c r="N35" s="5"/>
      <c r="O35" s="40"/>
      <c r="P35" s="5"/>
      <c r="Q35" s="44">
        <f t="shared" si="0"/>
        <v>130</v>
      </c>
      <c r="R35" s="5"/>
      <c r="S35" s="40"/>
      <c r="T35" s="5"/>
      <c r="U35" s="44">
        <f t="shared" si="1"/>
        <v>130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190</v>
      </c>
      <c r="H36" s="5"/>
      <c r="I36" s="40">
        <v>36</v>
      </c>
      <c r="J36" s="5"/>
      <c r="K36" s="40">
        <v>13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213</v>
      </c>
      <c r="R36" s="5"/>
      <c r="S36" s="40"/>
      <c r="T36" s="5"/>
      <c r="U36" s="44">
        <f>IF(ISNUMBER(Q36),Q36,0)-IF(ISNUMBER(S36),S36,0)</f>
        <v>213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514</v>
      </c>
      <c r="H41" s="44"/>
      <c r="I41" s="45">
        <f>SUM(I23:I39)</f>
        <v>92</v>
      </c>
      <c r="J41" s="44"/>
      <c r="K41" s="45">
        <f>SUM(K23:K39)</f>
        <v>45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561</v>
      </c>
      <c r="R41" s="44"/>
      <c r="S41" s="45">
        <f>SUM(S23:S39)</f>
        <v>53</v>
      </c>
      <c r="T41" s="44"/>
      <c r="U41" s="45">
        <f>SUM(U23:U39)</f>
        <v>508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X44" sqref="X4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108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'[1]Vella Antonio Giovanni'!$Q$24</f>
        <v>70</v>
      </c>
      <c r="H24" s="5"/>
      <c r="I24" s="40">
        <v>11</v>
      </c>
      <c r="J24" s="5"/>
      <c r="K24" s="40">
        <v>15</v>
      </c>
      <c r="L24" s="5"/>
      <c r="M24" s="40"/>
      <c r="N24" s="5"/>
      <c r="O24" s="40"/>
      <c r="P24" s="5"/>
      <c r="Q24" s="44">
        <f t="shared" si="0"/>
        <v>66</v>
      </c>
      <c r="R24" s="5"/>
      <c r="S24" s="40"/>
      <c r="T24" s="5"/>
      <c r="U24" s="44">
        <f t="shared" si="1"/>
        <v>66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67</v>
      </c>
      <c r="H25" s="5"/>
      <c r="I25" s="40">
        <v>5</v>
      </c>
      <c r="J25" s="5"/>
      <c r="K25" s="40">
        <v>9</v>
      </c>
      <c r="L25" s="5"/>
      <c r="M25" s="40"/>
      <c r="N25" s="5"/>
      <c r="O25" s="40"/>
      <c r="P25" s="5"/>
      <c r="Q25" s="44">
        <f t="shared" si="0"/>
        <v>63</v>
      </c>
      <c r="R25" s="5"/>
      <c r="S25" s="40"/>
      <c r="T25" s="5"/>
      <c r="U25" s="44">
        <f t="shared" si="1"/>
        <v>63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'[1]Vella Antonio Giovanni'!$Q$30</f>
        <v>9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9</v>
      </c>
      <c r="R30" s="5"/>
      <c r="S30" s="40"/>
      <c r="T30" s="5"/>
      <c r="U30" s="44">
        <f t="shared" si="1"/>
        <v>9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'[1]Vella Antonio Giovanni'!$Q$31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'[1]Vella Antonio Giovanni'!$Q$32</f>
        <v>38</v>
      </c>
      <c r="H32" s="5"/>
      <c r="I32" s="40">
        <v>27</v>
      </c>
      <c r="J32" s="5"/>
      <c r="K32" s="40">
        <v>26</v>
      </c>
      <c r="L32" s="5"/>
      <c r="M32" s="40"/>
      <c r="N32" s="5"/>
      <c r="O32" s="40"/>
      <c r="P32" s="5"/>
      <c r="Q32" s="44">
        <f t="shared" si="0"/>
        <v>39</v>
      </c>
      <c r="R32" s="5"/>
      <c r="S32" s="40"/>
      <c r="T32" s="5"/>
      <c r="U32" s="44">
        <f t="shared" si="1"/>
        <v>39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'[1]Vella Antonio Giovanni'!$Q$34</f>
        <v>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5</v>
      </c>
      <c r="R34" s="5"/>
      <c r="S34" s="40"/>
      <c r="T34" s="5"/>
      <c r="U34" s="44">
        <f t="shared" si="1"/>
        <v>5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'[1]Vella Antonio Giovanni'!$Q$38</f>
        <v>46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46</v>
      </c>
      <c r="R38" s="5"/>
      <c r="S38" s="40"/>
      <c r="T38" s="5"/>
      <c r="U38" s="44">
        <f>IF(ISNUMBER(Q38),Q38,0)-IF(ISNUMBER(S38),S38,0)</f>
        <v>46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'[1]Vella Antonio Giovanni'!$Q$39</f>
        <v>175</v>
      </c>
      <c r="H39" s="5"/>
      <c r="I39" s="40">
        <v>96</v>
      </c>
      <c r="J39" s="5"/>
      <c r="K39" s="40">
        <v>81</v>
      </c>
      <c r="L39" s="5"/>
      <c r="M39" s="40"/>
      <c r="N39" s="5"/>
      <c r="O39" s="40"/>
      <c r="P39" s="5"/>
      <c r="Q39" s="44">
        <f t="shared" si="0"/>
        <v>190</v>
      </c>
      <c r="R39" s="5"/>
      <c r="S39" s="40"/>
      <c r="T39" s="5"/>
      <c r="U39" s="44">
        <f t="shared" si="1"/>
        <v>190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410</v>
      </c>
      <c r="H41" s="44"/>
      <c r="I41" s="45">
        <f>SUM(I23:I39)</f>
        <v>139</v>
      </c>
      <c r="J41" s="44"/>
      <c r="K41" s="45">
        <f>SUM(K23:K39)</f>
        <v>131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418</v>
      </c>
      <c r="R41" s="44"/>
      <c r="S41" s="45">
        <f>SUM(S23:S39)</f>
        <v>0</v>
      </c>
      <c r="T41" s="44"/>
      <c r="U41" s="45">
        <f>SUM(U23:U39)</f>
        <v>418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138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tabSelected="1" zoomScalePageLayoutView="0" workbookViewId="0" topLeftCell="A2">
      <selection activeCell="D33" sqref="D33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18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2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4.5" customHeight="1"/>
    <row r="9" spans="2:22" ht="12" customHeight="1" hidden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APRIL,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39" t="s">
        <v>130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ht="6.75" customHeight="1" hidden="1"/>
    <row r="15" spans="2:22" ht="10.5" customHeight="1">
      <c r="B15" s="141" t="s">
        <v>115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1</v>
      </c>
      <c r="H25" s="5"/>
      <c r="I25" s="41"/>
      <c r="J25" s="5"/>
      <c r="K25" s="41">
        <v>1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95</v>
      </c>
      <c r="E27" s="26"/>
      <c r="F27" s="5"/>
      <c r="G27" s="41">
        <f>'[1]Kriminal (Superjuri)'!$Q$27</f>
        <v>62</v>
      </c>
      <c r="H27" s="5"/>
      <c r="I27" s="41">
        <v>6</v>
      </c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68</v>
      </c>
      <c r="R27" s="5"/>
      <c r="S27" s="41"/>
      <c r="T27" s="5"/>
      <c r="U27" s="44">
        <f>IF(ISNUMBER(Q27),Q27,0)-IF(ISNUMBER(S27),S27,0)</f>
        <v>68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96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201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101</v>
      </c>
      <c r="E33" s="26"/>
      <c r="F33" s="5"/>
      <c r="G33" s="41">
        <f>'[1]Kriminal (Superjuri)'!$Q$33</f>
        <v>2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2</v>
      </c>
      <c r="R33" s="5"/>
      <c r="S33" s="41"/>
      <c r="T33" s="5"/>
      <c r="U33" s="44">
        <f>IF(ISNUMBER(Q33),Q33,0)-IF(ISNUMBER(S33),S33,0)</f>
        <v>2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102</v>
      </c>
      <c r="E35" s="26"/>
      <c r="F35" s="5"/>
      <c r="G35" s="41">
        <f>'[1]Kriminal (Superjuri)'!$Q$35</f>
        <v>1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</v>
      </c>
      <c r="R35" s="5"/>
      <c r="S35" s="41"/>
      <c r="T35" s="5"/>
      <c r="U35" s="44">
        <f>IF(ISNUMBER(Q35),Q35,0)-IF(ISNUMBER(S35),S35,0)</f>
        <v>1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/>
      <c r="D37" s="26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68</v>
      </c>
      <c r="H45" s="44"/>
      <c r="I45" s="45">
        <f>SUM(I25:I43)</f>
        <v>6</v>
      </c>
      <c r="J45" s="44"/>
      <c r="K45" s="45">
        <f>SUM(K25:K43)</f>
        <v>1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73</v>
      </c>
      <c r="R45" s="44"/>
      <c r="S45" s="45">
        <f>SUM(S25:S43)</f>
        <v>0</v>
      </c>
      <c r="T45" s="44"/>
      <c r="U45" s="45">
        <f>SUM(U25:U43)</f>
        <v>73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8" t="s">
        <v>17</v>
      </c>
      <c r="D51" s="138"/>
      <c r="E51" s="138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A8">
      <selection activeCell="I25" sqref="I25:M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98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42" t="s">
        <v>99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2:22" ht="12" customHeight="1">
      <c r="B6" s="142" t="s">
        <v>100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2:22" ht="12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4.5" customHeight="1"/>
    <row r="9" spans="2:22" ht="12" customHeight="1" hidden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APRIL,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39" t="s">
        <v>130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ht="6.75" customHeight="1" hidden="1"/>
    <row r="15" spans="2:22" ht="10.5" customHeight="1">
      <c r="B15" s="141" t="s">
        <v>115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19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19</v>
      </c>
      <c r="R25" s="5"/>
      <c r="S25" s="41"/>
      <c r="T25" s="5"/>
      <c r="U25" s="44">
        <f>IF(ISNUMBER(Q25),Q25,0)-IF(ISNUMBER(S25),S25,0)</f>
        <v>19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19</v>
      </c>
      <c r="H45" s="44"/>
      <c r="I45" s="45">
        <f>SUM(I25:I43)</f>
        <v>0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19</v>
      </c>
      <c r="R45" s="44"/>
      <c r="S45" s="45">
        <f>SUM(S25:S43)</f>
        <v>0</v>
      </c>
      <c r="T45" s="44"/>
      <c r="U45" s="45">
        <f>SUM(U25:U43)</f>
        <v>19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8" t="s">
        <v>17</v>
      </c>
      <c r="D51" s="138"/>
      <c r="E51" s="138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B16">
      <selection activeCell="T29" sqref="T2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36" t="s">
        <v>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2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4.5" customHeight="1"/>
    <row r="9" spans="2:22" ht="12" customHeight="1" hidden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APRIL,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39" t="s">
        <v>130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ht="6.75" customHeight="1" hidden="1"/>
    <row r="15" spans="2:22" ht="10.5" customHeight="1">
      <c r="B15" s="141" t="s">
        <v>115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119</v>
      </c>
      <c r="E25" s="26"/>
      <c r="F25" s="5"/>
      <c r="G25" s="41">
        <f>'[1]Kriminal (Appelli Inferjuri)'!$Q$25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13</v>
      </c>
      <c r="H27" s="5"/>
      <c r="I27" s="41"/>
      <c r="J27" s="5"/>
      <c r="K27" s="41">
        <v>9</v>
      </c>
      <c r="L27" s="5"/>
      <c r="M27" s="41">
        <v>8</v>
      </c>
      <c r="N27" s="5"/>
      <c r="O27" s="41"/>
      <c r="P27" s="5"/>
      <c r="Q27" s="44">
        <f>IF(ISNUMBER(G27),G27,0)+IF(ISNUMBER(I27),I27,0)-IF(ISNUMBER(K27),K27,0)+IF(ISNUMBER(M27),M27,0)-IF(ISNUMBER(O27),O27,0)</f>
        <v>12</v>
      </c>
      <c r="R27" s="5"/>
      <c r="S27" s="41"/>
      <c r="T27" s="5"/>
      <c r="U27" s="44">
        <f>IF(ISNUMBER(Q27),Q27,0)-IF(ISNUMBER(S27),S27,0)</f>
        <v>12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95</v>
      </c>
      <c r="E29" s="26"/>
      <c r="F29" s="5"/>
      <c r="G29" s="41">
        <f>'[1]Kriminal (Appelli Inferjuri)'!$Q$29</f>
        <v>36</v>
      </c>
      <c r="H29" s="5"/>
      <c r="I29" s="41">
        <v>13</v>
      </c>
      <c r="J29" s="5"/>
      <c r="K29" s="41">
        <v>24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25</v>
      </c>
      <c r="R29" s="5"/>
      <c r="S29" s="41">
        <v>2</v>
      </c>
      <c r="T29" s="5"/>
      <c r="U29" s="44">
        <f>IF(ISNUMBER(Q29),Q29,0)-IF(ISNUMBER(S29),S29,0)</f>
        <v>23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102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107</v>
      </c>
      <c r="E33" s="26"/>
      <c r="F33" s="5"/>
      <c r="G33" s="41">
        <f>'[1]Kriminal (Appelli Inferjuri)'!$Q$33</f>
        <v>147</v>
      </c>
      <c r="H33" s="5"/>
      <c r="I33" s="41">
        <v>14</v>
      </c>
      <c r="J33" s="5"/>
      <c r="K33" s="41">
        <v>9</v>
      </c>
      <c r="L33" s="5"/>
      <c r="M33" s="41"/>
      <c r="N33" s="5"/>
      <c r="O33" s="41">
        <v>8</v>
      </c>
      <c r="P33" s="5"/>
      <c r="Q33" s="44">
        <f>IF(ISNUMBER(G33),G33,0)+IF(ISNUMBER(I33),I33,0)-IF(ISNUMBER(K33),K33,0)+IF(ISNUMBER(M33),M33,0)-IF(ISNUMBER(O33),O33,0)</f>
        <v>144</v>
      </c>
      <c r="R33" s="5"/>
      <c r="S33" s="41"/>
      <c r="T33" s="5"/>
      <c r="U33" s="44">
        <f>IF(ISNUMBER(Q33),Q33,0)-IF(ISNUMBER(S33),S33,0)</f>
        <v>144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97</v>
      </c>
      <c r="E35" s="26"/>
      <c r="F35" s="5"/>
      <c r="G35" s="41">
        <f>'[1]Kriminal (Appelli Inferjuri)'!$Q$35</f>
        <v>17</v>
      </c>
      <c r="H35" s="5"/>
      <c r="I35" s="41">
        <v>8</v>
      </c>
      <c r="J35" s="5"/>
      <c r="K35" s="41">
        <v>4</v>
      </c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21</v>
      </c>
      <c r="R35" s="5"/>
      <c r="S35" s="41"/>
      <c r="T35" s="5"/>
      <c r="U35" s="44">
        <f>IF(ISNUMBER(Q35),Q35,0)-IF(ISNUMBER(S35),S35,0)</f>
        <v>21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/>
      <c r="D37" s="120"/>
      <c r="E37" s="120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213</v>
      </c>
      <c r="H45" s="44"/>
      <c r="I45" s="45">
        <f>SUM(I25:I43)</f>
        <v>35</v>
      </c>
      <c r="J45" s="44"/>
      <c r="K45" s="45">
        <f>SUM(K25:K43)</f>
        <v>46</v>
      </c>
      <c r="L45" s="44"/>
      <c r="M45" s="45">
        <f>SUM(M25:M43)</f>
        <v>8</v>
      </c>
      <c r="N45" s="44"/>
      <c r="O45" s="45">
        <f>SUM(O25:O43)</f>
        <v>8</v>
      </c>
      <c r="P45" s="44"/>
      <c r="Q45" s="45">
        <f>SUM(Q25:Q43)</f>
        <v>202</v>
      </c>
      <c r="R45" s="44"/>
      <c r="S45" s="45">
        <f>SUM(S25:S43)</f>
        <v>2</v>
      </c>
      <c r="T45" s="44"/>
      <c r="U45" s="45">
        <f>SUM(U25:U43)</f>
        <v>200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8" t="s">
        <v>17</v>
      </c>
      <c r="D51" s="138"/>
      <c r="E51" s="138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Y32" sqref="Y3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130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130</v>
      </c>
      <c r="R25" s="5"/>
      <c r="S25" s="40"/>
      <c r="T25" s="5"/>
      <c r="U25" s="44">
        <f t="shared" si="1"/>
        <v>130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140</v>
      </c>
      <c r="R41" s="44"/>
      <c r="S41" s="45">
        <f>SUM(S23:S39)</f>
        <v>0</v>
      </c>
      <c r="T41" s="44"/>
      <c r="U41" s="45">
        <f>SUM(U23:U39)</f>
        <v>140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S35" sqref="S31:S3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 (Ghawdex)'!$Q$24</f>
        <v>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7</v>
      </c>
      <c r="R24" s="5"/>
      <c r="S24" s="40"/>
      <c r="T24" s="5"/>
      <c r="U24" s="44">
        <f aca="true" t="shared" si="1" ref="U24:U39">IF(ISNUMBER(Q24),Q24,0)-IF(ISNUMBER(S24),S24,0)</f>
        <v>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14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14</v>
      </c>
      <c r="R36" s="5"/>
      <c r="S36" s="40"/>
      <c r="T36" s="5"/>
      <c r="U36" s="44">
        <f>IF(ISNUMBER(Q36),Q36,0)-IF(ISNUMBER(S36),S36,0)</f>
        <v>14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21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21</v>
      </c>
      <c r="R41" s="44"/>
      <c r="S41" s="45">
        <f>SUM(S23:S39)</f>
        <v>0</v>
      </c>
      <c r="T41" s="44"/>
      <c r="U41" s="45">
        <f>SUM(U23:U39)</f>
        <v>21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W15" sqref="W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70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56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</v>
      </c>
      <c r="R41" s="44"/>
      <c r="S41" s="45">
        <f>SUM(S23:S39)</f>
        <v>0</v>
      </c>
      <c r="T41" s="44"/>
      <c r="U41" s="45">
        <f>SUM(U23:U39)</f>
        <v>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20.25">
      <c r="A3" s="130" t="s">
        <v>92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12.75" customHeight="1">
      <c r="A4" s="132" t="s">
        <v>90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48" customFormat="1" ht="15" customHeight="1">
      <c r="A5" s="133" t="s">
        <v>91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ht="15" customHeight="1">
      <c r="A6" s="134" t="str">
        <f>CONCATENATE(Kriminal!G6," ",Kriminal!H6)</f>
        <v>Statistika Ghal APRIL, 2009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128</v>
      </c>
      <c r="G9" s="86" t="s">
        <v>126</v>
      </c>
      <c r="H9" s="86" t="s">
        <v>26</v>
      </c>
      <c r="I9" s="86" t="s">
        <v>25</v>
      </c>
      <c r="J9" s="86" t="s">
        <v>110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48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(Ghawdex)'!$D$23:$D$39,A10,'Mallia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>S10/$S$27</f>
        <v>0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11</v>
      </c>
      <c r="H11" s="98">
        <f>SUMIF('Apap Bologna J. (Ghawdex)'!$D$23:$D$39,B11,'Apap Bologna J. (Ghawdex)'!$I$23:$I$39)</f>
        <v>0</v>
      </c>
      <c r="I11" s="98">
        <f>SUMIF('Mallia M. (Ghawdex)'!$D$23:$D$39,A11,'Mallia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11</v>
      </c>
      <c r="T11" s="100">
        <f aca="true" t="shared" si="1" ref="T11:T26">S11/$S$27</f>
        <v>0.09166666666666666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0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1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(Ghawdex)'!$D$23:$D$39,A12,'Mallia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1</v>
      </c>
      <c r="T12" s="106">
        <f t="shared" si="1"/>
        <v>0.008333333333333333</v>
      </c>
      <c r="U12" s="107">
        <f>SUM(S10:S12)</f>
        <v>12</v>
      </c>
      <c r="V12" s="108">
        <f>U12/$S$27</f>
        <v>0.1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(Ghawdex)'!$D$23:$D$39,A13,'Mallia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129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(Ghawdex)'!$D$23:$D$39,A14,'Mallia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(Ghawdex)'!$D$23:$D$39,A15,'Mallia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(Ghawdex)'!$D$23:$D$39,A16,'Mallia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(Ghawdex)'!$D$23:$D$39,A17,'Mallia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(Ghawdex)'!$D$23:$D$39,A18,'Mallia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5</v>
      </c>
      <c r="H19" s="98">
        <f>SUMIF('Apap Bologna J. (Ghawdex)'!$D$23:$D$39,B19,'Apap Bologna J. (Ghawdex)'!$I$23:$I$39)</f>
        <v>0</v>
      </c>
      <c r="I19" s="98">
        <f>SUMIF('Mallia M. (Ghawdex)'!$D$23:$D$39,A19,'Mallia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5</v>
      </c>
      <c r="T19" s="100">
        <f t="shared" si="1"/>
        <v>0.041666666666666664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(Ghawdex)'!$D$23:$D$39,A20,'Mallia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5</v>
      </c>
      <c r="V20" s="108">
        <f>U20/$S$27</f>
        <v>0.041666666666666664</v>
      </c>
    </row>
    <row r="21" spans="2:22" ht="15.75" customHeight="1">
      <c r="B21" s="91" t="s">
        <v>55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16</v>
      </c>
      <c r="H21" s="92">
        <f>SUMIF('Apap Bologna J. (Ghawdex)'!$D$23:$D$39,B21,'Apap Bologna J. (Ghawdex)'!$I$23:$I$39)</f>
        <v>0</v>
      </c>
      <c r="I21" s="92">
        <f>SUMIF('Mallia M. (Ghawdex)'!$D$23:$D$39,A21,'Mallia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16</v>
      </c>
      <c r="T21" s="94">
        <f t="shared" si="1"/>
        <v>0.13333333333333333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(Ghawdex)'!$D$23:$D$39,A22,'Mallia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16</v>
      </c>
      <c r="V22" s="108">
        <f>U22/$S$27</f>
        <v>0.13333333333333333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1</v>
      </c>
      <c r="G23" s="92">
        <f>SUMIF('Grima E. (Ghawdex)'!$D$23:$D$39,B23,'Grima E. (Ghawdex)'!$I$23:$I$39)</f>
        <v>86</v>
      </c>
      <c r="H23" s="92">
        <f>SUMIF('Apap Bologna J. (Ghawdex)'!$D$23:$D$39,B23,'Apap Bologna J. (Ghawdex)'!$I$23:$I$39)</f>
        <v>0</v>
      </c>
      <c r="I23" s="92">
        <f>SUMIF('Mallia M. (Ghawdex)'!$D$23:$D$39,A23,'Mallia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87</v>
      </c>
      <c r="T23" s="109">
        <f t="shared" si="1"/>
        <v>0.725</v>
      </c>
      <c r="U23" s="110">
        <f>SUM(S23)</f>
        <v>87</v>
      </c>
      <c r="V23" s="111">
        <f>U23/$S$27</f>
        <v>0.725</v>
      </c>
    </row>
    <row r="24" spans="2:22" ht="15.75" customHeight="1">
      <c r="B24" s="91" t="s">
        <v>112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(Ghawdex)'!$D$23:$D$39,A24,'Mallia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113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(Ghawdex)'!$D$23:$D$39,A25,'Mallia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(Ghawdex)'!$D$23:$D$39,A26,'Mallia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0</v>
      </c>
      <c r="F27" s="113">
        <f t="shared" si="2"/>
        <v>2</v>
      </c>
      <c r="G27" s="113">
        <f t="shared" si="2"/>
        <v>118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120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</v>
      </c>
      <c r="F28" s="116">
        <f>F27/S27</f>
        <v>0.016666666666666666</v>
      </c>
      <c r="G28" s="116">
        <f>G27/S27</f>
        <v>0.9833333333333333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5:V5"/>
    <mergeCell ref="A6:V6"/>
    <mergeCell ref="A3:V3"/>
    <mergeCell ref="A4:V4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4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127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20</v>
      </c>
      <c r="H25" s="5"/>
      <c r="I25" s="40">
        <v>1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17</v>
      </c>
      <c r="R25" s="5"/>
      <c r="S25" s="40"/>
      <c r="T25" s="5"/>
      <c r="U25" s="44">
        <f t="shared" si="1"/>
        <v>17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'[1]Ellul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'[1]Ellul A. (Ghawdex)'!$Q$34</f>
        <v>1</v>
      </c>
      <c r="H34" s="5"/>
      <c r="I34" s="40"/>
      <c r="J34" s="5"/>
      <c r="K34" s="40">
        <v>1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(Ghawdex)'!$Q$36:$Q$37</f>
        <v>0</v>
      </c>
      <c r="H36" s="5"/>
      <c r="I36" s="40">
        <v>1</v>
      </c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21</v>
      </c>
      <c r="H41" s="44"/>
      <c r="I41" s="45">
        <f>SUM(I23:I39)</f>
        <v>2</v>
      </c>
      <c r="J41" s="44"/>
      <c r="K41" s="45">
        <f>SUM(K23:K39)</f>
        <v>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17</v>
      </c>
      <c r="R41" s="44"/>
      <c r="S41" s="45">
        <f>SUM(S23:S39)</f>
        <v>0</v>
      </c>
      <c r="T41" s="44"/>
      <c r="U41" s="45">
        <f>SUM(U23:U39)</f>
        <v>17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C45" s="12" t="s">
        <v>105</v>
      </c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0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 (Ghawdex)'!$Q$23</f>
        <v>18</v>
      </c>
      <c r="H23" s="5"/>
      <c r="I23" s="39"/>
      <c r="J23" s="5"/>
      <c r="K23" s="39"/>
      <c r="L23" s="5"/>
      <c r="M23" s="39"/>
      <c r="N23" s="5"/>
      <c r="O23" s="39">
        <v>1</v>
      </c>
      <c r="P23" s="5"/>
      <c r="Q23" s="44">
        <f aca="true" t="shared" si="0" ref="Q23:Q39">IF(ISNUMBER(G23),G23,0)+IF(ISNUMBER(I23),I23,0)-IF(ISNUMBER(K23),K23,0)+IF(ISNUMBER(M23),M23,0)-IF(ISNUMBER(O23),O23,0)</f>
        <v>17</v>
      </c>
      <c r="R23" s="5"/>
      <c r="S23" s="39">
        <v>14</v>
      </c>
      <c r="T23" s="5"/>
      <c r="U23" s="44">
        <f aca="true" t="shared" si="1" ref="U23:U39">IF(ISNUMBER(Q23),Q23,0)-IF(ISNUMBER(S23),S23,0)</f>
        <v>3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 (Ghawdex)'!$Q$24</f>
        <v>133</v>
      </c>
      <c r="H24" s="5"/>
      <c r="I24" s="40">
        <v>11</v>
      </c>
      <c r="J24" s="5"/>
      <c r="K24" s="40">
        <v>5</v>
      </c>
      <c r="L24" s="5"/>
      <c r="M24" s="40">
        <v>1</v>
      </c>
      <c r="N24" s="5"/>
      <c r="O24" s="40">
        <v>26</v>
      </c>
      <c r="P24" s="5"/>
      <c r="Q24" s="44">
        <f t="shared" si="0"/>
        <v>114</v>
      </c>
      <c r="R24" s="5"/>
      <c r="S24" s="40">
        <v>3</v>
      </c>
      <c r="T24" s="5"/>
      <c r="U24" s="44">
        <f t="shared" si="1"/>
        <v>111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 (Ghawdex)'!$Q$28</f>
        <v>62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62</v>
      </c>
      <c r="R28" s="5"/>
      <c r="S28" s="40"/>
      <c r="T28" s="5"/>
      <c r="U28" s="44">
        <f t="shared" si="1"/>
        <v>62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 (Ghawdex)'!$Q$31</f>
        <v>1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</v>
      </c>
      <c r="R31" s="5"/>
      <c r="S31" s="40"/>
      <c r="T31" s="5"/>
      <c r="U31" s="44">
        <f t="shared" si="1"/>
        <v>1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 (Ghawdex)'!$Q$32</f>
        <v>14</v>
      </c>
      <c r="H32" s="5"/>
      <c r="I32" s="40">
        <v>5</v>
      </c>
      <c r="J32" s="5"/>
      <c r="K32" s="40"/>
      <c r="L32" s="5"/>
      <c r="M32" s="40"/>
      <c r="N32" s="5"/>
      <c r="O32" s="40"/>
      <c r="P32" s="5"/>
      <c r="Q32" s="44">
        <f t="shared" si="0"/>
        <v>19</v>
      </c>
      <c r="R32" s="5"/>
      <c r="S32" s="40"/>
      <c r="T32" s="5"/>
      <c r="U32" s="44">
        <f t="shared" si="1"/>
        <v>19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 (Ghawdex)'!$Q$34</f>
        <v>59</v>
      </c>
      <c r="H34" s="5"/>
      <c r="I34" s="40">
        <v>16</v>
      </c>
      <c r="J34" s="5"/>
      <c r="K34" s="40">
        <v>5</v>
      </c>
      <c r="L34" s="5"/>
      <c r="M34" s="40">
        <v>1</v>
      </c>
      <c r="N34" s="5"/>
      <c r="O34" s="40"/>
      <c r="P34" s="5"/>
      <c r="Q34" s="44">
        <f t="shared" si="0"/>
        <v>71</v>
      </c>
      <c r="R34" s="5"/>
      <c r="S34" s="40">
        <v>7</v>
      </c>
      <c r="T34" s="5"/>
      <c r="U34" s="44">
        <f t="shared" si="1"/>
        <v>64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482</v>
      </c>
      <c r="H36" s="5"/>
      <c r="I36" s="40">
        <v>86</v>
      </c>
      <c r="J36" s="5"/>
      <c r="K36" s="40">
        <v>57</v>
      </c>
      <c r="L36" s="5"/>
      <c r="M36" s="40">
        <v>7</v>
      </c>
      <c r="N36" s="5"/>
      <c r="O36" s="40"/>
      <c r="P36" s="5"/>
      <c r="Q36" s="44">
        <f>IF(ISNUMBER(G36),G36,0)+IF(ISNUMBER(I36),I36,0)-IF(ISNUMBER(K36),K36,0)+IF(ISNUMBER(M36),M36,0)-IF(ISNUMBER(O36),O36,0)</f>
        <v>518</v>
      </c>
      <c r="R36" s="5"/>
      <c r="S36" s="40">
        <v>9</v>
      </c>
      <c r="T36" s="5"/>
      <c r="U36" s="44">
        <f>IF(ISNUMBER(Q36),Q36,0)-IF(ISNUMBER(S36),S36,0)</f>
        <v>509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'[1]Grima E. (Ghawdex)'!$Q$37</f>
        <v>4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4</v>
      </c>
      <c r="R37" s="5"/>
      <c r="S37" s="40"/>
      <c r="T37" s="5"/>
      <c r="U37" s="44">
        <f t="shared" si="1"/>
        <v>4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773</v>
      </c>
      <c r="H41" s="44"/>
      <c r="I41" s="45">
        <f>SUM(I23:I39)</f>
        <v>118</v>
      </c>
      <c r="J41" s="44"/>
      <c r="K41" s="45">
        <f>SUM(K23:K39)</f>
        <v>67</v>
      </c>
      <c r="L41" s="44"/>
      <c r="M41" s="45">
        <f>SUM(M23:M39)</f>
        <v>9</v>
      </c>
      <c r="N41" s="44"/>
      <c r="O41" s="45">
        <f>SUM(O23:O39)</f>
        <v>27</v>
      </c>
      <c r="P41" s="44"/>
      <c r="Q41" s="45">
        <f>SUM(Q23:Q39)</f>
        <v>806</v>
      </c>
      <c r="R41" s="44"/>
      <c r="S41" s="45">
        <f>SUM(S23:S39)</f>
        <v>33</v>
      </c>
      <c r="T41" s="44"/>
      <c r="U41" s="45">
        <f>SUM(U23:U39)</f>
        <v>773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 t="s">
        <v>118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 (Ghawdex)'!$Q$24</f>
        <v>32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31</v>
      </c>
      <c r="R24" s="5"/>
      <c r="S24" s="40">
        <v>11</v>
      </c>
      <c r="T24" s="5"/>
      <c r="U24" s="44">
        <f t="shared" si="1"/>
        <v>20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1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1</v>
      </c>
      <c r="R26" s="5"/>
      <c r="S26" s="40">
        <v>1</v>
      </c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 (Ghawdex)'!$Q$34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>
        <v>10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92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91</v>
      </c>
      <c r="R41" s="44"/>
      <c r="S41" s="45">
        <f>SUM(S23:S39)</f>
        <v>64</v>
      </c>
      <c r="T41" s="44"/>
      <c r="U41" s="45">
        <f>SUM(U23:U39)</f>
        <v>27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Y19" sqref="Y1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2" max="2" width="19.140625" style="0" customWidth="1"/>
    <col min="3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0" t="s">
        <v>89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118" customFormat="1" ht="12.75" customHeight="1">
      <c r="A4" s="132" t="s">
        <v>90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119" customFormat="1" ht="15" customHeight="1">
      <c r="A5" s="133" t="s">
        <v>94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18" customFormat="1" ht="15" customHeight="1">
      <c r="A6" s="134" t="str">
        <f>CONCATENATE(Kriminal!G6," ",Kriminal!H6)</f>
        <v>Statistika Ghal APRIL, 2009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116</v>
      </c>
      <c r="F9" s="86" t="s">
        <v>123</v>
      </c>
      <c r="G9" s="86" t="s">
        <v>28</v>
      </c>
      <c r="H9" s="86" t="s">
        <v>29</v>
      </c>
      <c r="I9" s="86" t="s">
        <v>124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125</v>
      </c>
      <c r="O9" s="86" t="s">
        <v>33</v>
      </c>
      <c r="P9" s="86" t="s">
        <v>126</v>
      </c>
      <c r="Q9" s="86" t="s">
        <v>34</v>
      </c>
      <c r="R9" s="86" t="s">
        <v>109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42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0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0</v>
      </c>
      <c r="O10" s="92">
        <f>SUMIF('Padovani Grima J.'!$D$23:$D$39,B10,'Padovani Grima J.'!$K$23:$K$39)</f>
        <v>0</v>
      </c>
      <c r="P10" s="92">
        <f>SUMIF('Grima E.'!$D$23:$D$39,B10,'Grima E.'!$K$23:$K$39)</f>
        <v>0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1">
        <f>SUM(C10:R10)</f>
        <v>42</v>
      </c>
      <c r="T10" s="94">
        <f aca="true" t="shared" si="0" ref="T10:T26">S10/$S$27</f>
        <v>0.03225806451612903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12</v>
      </c>
      <c r="F11" s="98">
        <f>SUMIF('Demicoli S.'!$D$23:$D$39,B11,'Demicoli S.'!$K$23:$K$39)</f>
        <v>11</v>
      </c>
      <c r="G11" s="98">
        <f>SUMIF('Grixti G.'!$D$23:$D$39,B11,'Grixti G.'!$K$23:$K$39)</f>
        <v>0</v>
      </c>
      <c r="H11" s="98">
        <f>SUMIF('Hayman M.'!$D$23:$D$39,B11,'Hayman M.'!$K$23:$K$39)</f>
        <v>9</v>
      </c>
      <c r="I11" s="98">
        <f>SUMIF('Demicoli A.'!$D$23:$D$39,B11,'Demicoli A.'!$K$23:$K$39)</f>
        <v>12</v>
      </c>
      <c r="J11" s="98">
        <f>SUMIF('Mallia M.'!$D$23:$D$39,B11,'Mallia M.'!$K$23:$K$39)</f>
        <v>0</v>
      </c>
      <c r="K11" s="98">
        <f>SUMIF('Meli S.'!$D$23:$D$39,B11,'Meli S.'!$K$23:$K$39)</f>
        <v>0</v>
      </c>
      <c r="L11" s="98">
        <f>SUMIF('Micallef Trigona A.'!$D$23:$D$39,B11,'Micallef Trigona A.'!$K$23:$K$39)</f>
        <v>18</v>
      </c>
      <c r="M11" s="98">
        <f>SUMIF('Mizzi A.'!$D$23:$D$39,B11,'Mizzi A.'!$K$23:$K$39)</f>
        <v>16</v>
      </c>
      <c r="N11" s="98">
        <f>SUMIF('Clarke D.'!$D$23:$D$39,B11,'Clarke D.'!$K$23:$K$39)</f>
        <v>4</v>
      </c>
      <c r="O11" s="98">
        <f>SUMIF('Padovani Grima J.'!$D$23:$D$39,B11,'Padovani Grima J.'!$K$23:$K$39)</f>
        <v>12</v>
      </c>
      <c r="P11" s="98">
        <f>SUMIF('Grima E.'!$D$23:$D$39,B11,'Grima E.'!$K$23:$K$39)</f>
        <v>4</v>
      </c>
      <c r="Q11" s="98">
        <f>SUMIF('Scerri Herrera C.'!$D$23:$D$39,B11,'Scerri Herrera C.'!$K$23:$K$39)</f>
        <v>2</v>
      </c>
      <c r="R11" s="98">
        <f>SUMIF('Vella Antonio Giovanni'!$D$23:$D$39,B11,'Vella Antonio Giovanni'!$K$23:$K$39)</f>
        <v>15</v>
      </c>
      <c r="S11" s="122">
        <f aca="true" t="shared" si="1" ref="S11:S27">SUM(C11:R11)</f>
        <v>115</v>
      </c>
      <c r="T11" s="100">
        <f t="shared" si="0"/>
        <v>0.08832565284178187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13</v>
      </c>
      <c r="D12" s="104">
        <f>SUMIF('Cassar J.'!$D$23:$D$39,B12,'Cassar J.'!$K$23:$K$39)</f>
        <v>0</v>
      </c>
      <c r="E12" s="104">
        <f>SUMIF('Quintano L.'!$D$23:$D$39,B12,'Quintano L.'!$K$23:$K$39)</f>
        <v>2</v>
      </c>
      <c r="F12" s="104">
        <f>SUMIF('Demicoli S.'!$D$23:$D$39,B12,'Demicoli S.'!$K$23:$K$39)</f>
        <v>0</v>
      </c>
      <c r="G12" s="104">
        <f>SUMIF('Grixti G.'!$D$23:$D$39,B12,'Grixti G.'!$K$23:$K$39)</f>
        <v>4</v>
      </c>
      <c r="H12" s="104">
        <f>SUMIF('Hayman M.'!$D$23:$D$39,B12,'Hayman M.'!$K$23:$K$39)</f>
        <v>13</v>
      </c>
      <c r="I12" s="104">
        <f>SUMIF('Demicoli A.'!$D$23:$D$39,B12,'Demicoli A.'!$K$23:$K$39)</f>
        <v>4</v>
      </c>
      <c r="J12" s="104">
        <f>SUMIF('Mallia M.'!$D$23:$D$39,B12,'Mallia M.'!$K$23:$K$39)</f>
        <v>3</v>
      </c>
      <c r="K12" s="104">
        <f>SUMIF('Meli S.'!$D$23:$D$39,B12,'Meli S.'!$K$23:$K$39)</f>
        <v>7</v>
      </c>
      <c r="L12" s="104">
        <f>SUMIF('Micallef Trigona A.'!$D$23:$D$39,B12,'Micallef Trigona A.'!$K$23:$K$39)</f>
        <v>1</v>
      </c>
      <c r="M12" s="104">
        <f>SUMIF('Mizzi A.'!$D$23:$D$39,B12,'Mizzi A.'!$K$23:$K$39)</f>
        <v>5</v>
      </c>
      <c r="N12" s="104">
        <f>SUMIF('Clarke D.'!$D$23:$D$39,B12,'Clarke D.'!$K$23:$K$39)</f>
        <v>13</v>
      </c>
      <c r="O12" s="104">
        <f>SUMIF('Padovani Grima J.'!$D$23:$D$39,B12,'Padovani Grima J.'!$K$23:$K$39)</f>
        <v>1</v>
      </c>
      <c r="P12" s="104">
        <f>SUMIF('Grima E.'!$D$23:$D$39,B12,'Grima E.'!$K$23:$K$39)</f>
        <v>0</v>
      </c>
      <c r="Q12" s="104">
        <f>SUMIF('Scerri Herrera C.'!$D$23:$D$39,B12,'Scerri Herrera C.'!$K$23:$K$39)</f>
        <v>4</v>
      </c>
      <c r="R12" s="104">
        <f>SUMIF('Vella Antonio Giovanni'!$D$23:$D$39,B12,'Vella Antonio Giovanni'!$K$23:$K$39)</f>
        <v>9</v>
      </c>
      <c r="S12" s="123">
        <f t="shared" si="1"/>
        <v>79</v>
      </c>
      <c r="T12" s="106">
        <f t="shared" si="0"/>
        <v>0.060675883256528416</v>
      </c>
      <c r="U12" s="107">
        <f>SUM(S10:S12)</f>
        <v>236</v>
      </c>
      <c r="V12" s="108">
        <f>U12/$S$27</f>
        <v>0.18125960061443933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1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129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2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213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3">
        <f t="shared" si="1"/>
        <v>213</v>
      </c>
      <c r="T15" s="106">
        <f t="shared" si="0"/>
        <v>0.16359447004608296</v>
      </c>
      <c r="U15" s="107">
        <f>SUM(S13:S15)</f>
        <v>213</v>
      </c>
      <c r="V15" s="108">
        <f>U15/$S$27</f>
        <v>0.16359447004608296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12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1">
        <f t="shared" si="1"/>
        <v>12</v>
      </c>
      <c r="T16" s="94">
        <f t="shared" si="0"/>
        <v>0.009216589861751152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27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2">
        <f t="shared" si="1"/>
        <v>27</v>
      </c>
      <c r="T17" s="100">
        <f t="shared" si="0"/>
        <v>0.020737327188940093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21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2">
        <f t="shared" si="1"/>
        <v>21</v>
      </c>
      <c r="T18" s="100">
        <f t="shared" si="0"/>
        <v>0.016129032258064516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26</v>
      </c>
      <c r="S19" s="122">
        <f t="shared" si="1"/>
        <v>26</v>
      </c>
      <c r="T19" s="100">
        <f t="shared" si="0"/>
        <v>0.019969278033794162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3">
        <f t="shared" si="1"/>
        <v>0</v>
      </c>
      <c r="T20" s="106">
        <f t="shared" si="0"/>
        <v>0</v>
      </c>
      <c r="U20" s="107">
        <f>SUM(S16:S20)</f>
        <v>86</v>
      </c>
      <c r="V20" s="108">
        <f>U20/$S$27</f>
        <v>0.06605222734254992</v>
      </c>
    </row>
    <row r="21" spans="2:22" ht="15.75" customHeight="1">
      <c r="B21" s="91" t="s">
        <v>55</v>
      </c>
      <c r="C21" s="92">
        <f>SUMIF('Apap Bologna J.'!$D$23:$D$39,B21,'Apap Bologna J.'!$K$23:$K$39)</f>
        <v>1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131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1">
        <f t="shared" si="1"/>
        <v>132</v>
      </c>
      <c r="T21" s="94">
        <f t="shared" si="0"/>
        <v>0.10138248847926268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11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26</v>
      </c>
      <c r="R22" s="104">
        <f>SUMIF('Vella Antonio Giovanni'!$D$23:$D$39,B22,'Vella Antonio Giovanni'!$K$23:$K$39)</f>
        <v>0</v>
      </c>
      <c r="S22" s="123">
        <f t="shared" si="1"/>
        <v>37</v>
      </c>
      <c r="T22" s="106">
        <f t="shared" si="0"/>
        <v>0.028417818740399385</v>
      </c>
      <c r="U22" s="107">
        <f>SUM(S21:S22)</f>
        <v>169</v>
      </c>
      <c r="V22" s="108">
        <f>U22/$S$27</f>
        <v>0.12980030721966207</v>
      </c>
    </row>
    <row r="23" spans="2:22" ht="15.75" customHeight="1">
      <c r="B23" s="91" t="s">
        <v>23</v>
      </c>
      <c r="C23" s="92">
        <f>SUMIF('Apap Bologna J.'!$D$23:$D$39,B23,'Apap Bologna J.'!$K$23:$K$39)</f>
        <v>72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71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76</v>
      </c>
      <c r="J23" s="92">
        <f>SUMIF('Mallia M.'!$D$23:$D$39,B23,'Mallia M.'!$K$23:$K$39)</f>
        <v>0</v>
      </c>
      <c r="K23" s="92">
        <f>SUMIF('Meli S.'!$D$23:$D$39,B23,'Meli S.'!$K$23:$K$39)</f>
        <v>53</v>
      </c>
      <c r="L23" s="92">
        <f>SUMIF('Micallef Trigona A.'!$D$23:$D$39,B23,'Micallef Trigona A.'!$K$23:$K$39)</f>
        <v>56</v>
      </c>
      <c r="M23" s="92">
        <f>SUMIF('Mizzi A.'!$D$23:$D$39,B23,'Mizzi A.'!$K$23:$K$39)</f>
        <v>166</v>
      </c>
      <c r="N23" s="92">
        <f>SUMIF('Clarke D.'!$D$23:$D$39,B23,'Clarke D.'!$K$23:$K$39)</f>
        <v>0</v>
      </c>
      <c r="O23" s="92">
        <f>SUMIF('Padovani Grima J.'!$D$23:$D$39,B23,'Padovani Grima J.'!$K$23:$K$39)</f>
        <v>3</v>
      </c>
      <c r="P23" s="92">
        <f>SUMIF('Grima E.'!$D$23:$D$39,B23,'Grima E.'!$K$23:$K$39)</f>
        <v>0</v>
      </c>
      <c r="Q23" s="92">
        <f>SUMIF('Scerri Herrera C.'!$D$23:$D$39,B23,'Scerri Herrera C.'!$K$23:$K$39)</f>
        <v>13</v>
      </c>
      <c r="R23" s="92">
        <f>SUMIF('Vella Antonio Giovanni'!$D$23:$D$39,B23,'Vella Antonio Giovanni'!$K$23:$K$39)</f>
        <v>0</v>
      </c>
      <c r="S23" s="121">
        <f t="shared" si="1"/>
        <v>510</v>
      </c>
      <c r="T23" s="109">
        <f t="shared" si="0"/>
        <v>0.391705069124424</v>
      </c>
      <c r="U23" s="110">
        <f>SUM(S23)</f>
        <v>510</v>
      </c>
      <c r="V23" s="111">
        <f>U23/$S$27</f>
        <v>0.391705069124424</v>
      </c>
    </row>
    <row r="24" spans="2:22" ht="15.75" customHeight="1">
      <c r="B24" s="91" t="s">
        <v>112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7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1">
        <f t="shared" si="1"/>
        <v>7</v>
      </c>
      <c r="T24" s="109">
        <f t="shared" si="0"/>
        <v>0.005376344086021506</v>
      </c>
      <c r="U24" s="110">
        <f>SUM(S24)</f>
        <v>7</v>
      </c>
      <c r="V24" s="111">
        <f>U24/$S$27</f>
        <v>0.005376344086021506</v>
      </c>
    </row>
    <row r="25" spans="2:22" ht="15.75" customHeight="1">
      <c r="B25" s="91" t="s">
        <v>113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1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81</v>
      </c>
      <c r="S26" s="121">
        <f t="shared" si="1"/>
        <v>81</v>
      </c>
      <c r="T26" s="109">
        <f t="shared" si="0"/>
        <v>0.06221198156682028</v>
      </c>
      <c r="U26" s="110">
        <f>SUM(S26)</f>
        <v>81</v>
      </c>
      <c r="V26" s="111">
        <f>U26/$S$27</f>
        <v>0.06221198156682028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86</v>
      </c>
      <c r="D27" s="113">
        <f t="shared" si="2"/>
        <v>0</v>
      </c>
      <c r="E27" s="113">
        <f t="shared" si="2"/>
        <v>56</v>
      </c>
      <c r="F27" s="113">
        <f t="shared" si="2"/>
        <v>213</v>
      </c>
      <c r="G27" s="113">
        <f t="shared" si="2"/>
        <v>4</v>
      </c>
      <c r="H27" s="113">
        <f t="shared" si="2"/>
        <v>22</v>
      </c>
      <c r="I27" s="113">
        <f t="shared" si="2"/>
        <v>140</v>
      </c>
      <c r="J27" s="113">
        <f t="shared" si="2"/>
        <v>3</v>
      </c>
      <c r="K27" s="113">
        <f t="shared" si="2"/>
        <v>60</v>
      </c>
      <c r="L27" s="113">
        <f t="shared" si="2"/>
        <v>75</v>
      </c>
      <c r="M27" s="113">
        <f t="shared" si="2"/>
        <v>187</v>
      </c>
      <c r="N27" s="113">
        <f t="shared" si="2"/>
        <v>248</v>
      </c>
      <c r="O27" s="113">
        <f t="shared" si="2"/>
        <v>28</v>
      </c>
      <c r="P27" s="113">
        <f t="shared" si="2"/>
        <v>4</v>
      </c>
      <c r="Q27" s="113">
        <f t="shared" si="2"/>
        <v>45</v>
      </c>
      <c r="R27" s="113">
        <f t="shared" si="2"/>
        <v>131</v>
      </c>
      <c r="S27" s="124">
        <f t="shared" si="1"/>
        <v>1302</v>
      </c>
      <c r="T27" s="10"/>
      <c r="U27" s="9"/>
      <c r="V27" s="11"/>
    </row>
    <row r="28" spans="3:22" ht="13.5" customHeight="1">
      <c r="C28" s="115">
        <f>C27/S27</f>
        <v>0.06605222734254992</v>
      </c>
      <c r="D28" s="116">
        <f>D27/S27</f>
        <v>0</v>
      </c>
      <c r="E28" s="116">
        <f>E27/S27</f>
        <v>0.043010752688172046</v>
      </c>
      <c r="F28" s="116">
        <f>F27/S27</f>
        <v>0.16359447004608296</v>
      </c>
      <c r="G28" s="116">
        <f>G27/S27</f>
        <v>0.0030721966205837174</v>
      </c>
      <c r="H28" s="116">
        <f>H27/S27</f>
        <v>0.016897081413210446</v>
      </c>
      <c r="I28" s="116">
        <f>I27/S27</f>
        <v>0.10752688172043011</v>
      </c>
      <c r="J28" s="116">
        <f>J27/S27</f>
        <v>0.002304147465437788</v>
      </c>
      <c r="K28" s="116">
        <f>K27/S27</f>
        <v>0.04608294930875576</v>
      </c>
      <c r="L28" s="116">
        <f>L27/S27</f>
        <v>0.0576036866359447</v>
      </c>
      <c r="M28" s="116">
        <f>M27/S27</f>
        <v>0.1436251920122888</v>
      </c>
      <c r="N28" s="116">
        <f>N27/S27</f>
        <v>0.19047619047619047</v>
      </c>
      <c r="O28" s="116">
        <f>O27/S27</f>
        <v>0.021505376344086023</v>
      </c>
      <c r="P28" s="116">
        <f>P27/S27</f>
        <v>0.0030721966205837174</v>
      </c>
      <c r="Q28" s="117">
        <f>Q27/S27</f>
        <v>0.03456221198156682</v>
      </c>
      <c r="R28" s="117">
        <f>R27/S27</f>
        <v>0.10061443932411675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21" width="7.7109375" style="0" customWidth="1"/>
  </cols>
  <sheetData>
    <row r="1" spans="2:2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ht="19.5" customHeight="1">
      <c r="A3" s="130" t="s">
        <v>92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2.75" customHeight="1">
      <c r="A4" s="132" t="s">
        <v>90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s="48" customFormat="1" ht="15" customHeight="1">
      <c r="A5" s="133" t="s">
        <v>94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ht="15" customHeight="1">
      <c r="A6" s="134" t="str">
        <f>CONCATENATE(Kriminal!G6," ",Kriminal!H6)</f>
        <v>Statistika Ghal APRIL, 2009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7" t="s">
        <v>0</v>
      </c>
    </row>
    <row r="8" ht="12.75" customHeight="1">
      <c r="R8" s="2"/>
    </row>
    <row r="9" spans="3:21" ht="96" customHeight="1">
      <c r="C9" s="85" t="s">
        <v>39</v>
      </c>
      <c r="D9" s="86" t="s">
        <v>28</v>
      </c>
      <c r="E9" s="86" t="s">
        <v>40</v>
      </c>
      <c r="F9" s="86" t="s">
        <v>128</v>
      </c>
      <c r="G9" s="86" t="s">
        <v>126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7" t="s">
        <v>35</v>
      </c>
      <c r="S9" s="88" t="s">
        <v>36</v>
      </c>
      <c r="T9" s="89" t="s">
        <v>37</v>
      </c>
      <c r="U9" s="90" t="s">
        <v>38</v>
      </c>
    </row>
    <row r="10" spans="1:21" ht="15.75" customHeight="1">
      <c r="A10" s="48"/>
      <c r="B10" s="91" t="s">
        <v>48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3">
        <f aca="true" t="shared" si="0" ref="R10:R26">SUM(C10:Q10)</f>
        <v>0</v>
      </c>
      <c r="S10" s="94">
        <f>R10/$R$27</f>
        <v>0</v>
      </c>
      <c r="T10" s="95"/>
      <c r="U10" s="96"/>
    </row>
    <row r="11" spans="2:21" ht="15.75" customHeight="1">
      <c r="B11" s="97" t="s">
        <v>49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5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1</v>
      </c>
      <c r="K11" s="98"/>
      <c r="L11" s="98"/>
      <c r="M11" s="98"/>
      <c r="N11" s="98"/>
      <c r="O11" s="98"/>
      <c r="P11" s="98"/>
      <c r="Q11" s="98"/>
      <c r="R11" s="99">
        <f t="shared" si="0"/>
        <v>6</v>
      </c>
      <c r="S11" s="100">
        <f aca="true" t="shared" si="1" ref="S11:S26">R11/$R$27</f>
        <v>0.08108108108108109</v>
      </c>
      <c r="T11" s="101"/>
      <c r="U11" s="102"/>
    </row>
    <row r="12" spans="2:21" ht="15.75" customHeight="1">
      <c r="B12" s="103" t="s">
        <v>22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4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5">
        <f t="shared" si="0"/>
        <v>4</v>
      </c>
      <c r="S12" s="106">
        <f t="shared" si="1"/>
        <v>0.05405405405405406</v>
      </c>
      <c r="T12" s="107">
        <f>SUM(R10:R12)</f>
        <v>10</v>
      </c>
      <c r="U12" s="108">
        <f>T12/$R$27</f>
        <v>0.13513513513513514</v>
      </c>
    </row>
    <row r="13" spans="2:21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3">
        <f t="shared" si="0"/>
        <v>0</v>
      </c>
      <c r="S13" s="94">
        <f t="shared" si="1"/>
        <v>0</v>
      </c>
      <c r="T13" s="95"/>
      <c r="U13" s="96"/>
    </row>
    <row r="14" spans="2:21" ht="15.75" customHeight="1">
      <c r="B14" s="97" t="s">
        <v>129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9">
        <f t="shared" si="0"/>
        <v>0</v>
      </c>
      <c r="S14" s="100">
        <f t="shared" si="1"/>
        <v>0</v>
      </c>
      <c r="T14" s="101"/>
      <c r="U14" s="102"/>
    </row>
    <row r="15" spans="2:21" ht="15.75" customHeight="1">
      <c r="B15" s="103" t="s">
        <v>50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5">
        <f t="shared" si="0"/>
        <v>0</v>
      </c>
      <c r="S15" s="106">
        <f t="shared" si="1"/>
        <v>0</v>
      </c>
      <c r="T15" s="107">
        <f>SUM(R13:R15)</f>
        <v>0</v>
      </c>
      <c r="U15" s="108">
        <f>T15/$R$27</f>
        <v>0</v>
      </c>
    </row>
    <row r="16" spans="2:21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3">
        <f t="shared" si="0"/>
        <v>0</v>
      </c>
      <c r="S16" s="94">
        <f t="shared" si="1"/>
        <v>0</v>
      </c>
      <c r="T16" s="95"/>
      <c r="U16" s="96"/>
    </row>
    <row r="17" spans="2:21" ht="15.75" customHeight="1">
      <c r="B17" s="97" t="s">
        <v>51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9">
        <f t="shared" si="0"/>
        <v>0</v>
      </c>
      <c r="S17" s="100">
        <f t="shared" si="1"/>
        <v>0</v>
      </c>
      <c r="T17" s="101"/>
      <c r="U17" s="102"/>
    </row>
    <row r="18" spans="2:21" ht="15.75" customHeight="1">
      <c r="B18" s="97" t="s">
        <v>52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9">
        <f t="shared" si="0"/>
        <v>0</v>
      </c>
      <c r="S18" s="100">
        <f t="shared" si="1"/>
        <v>0</v>
      </c>
      <c r="T18" s="101"/>
      <c r="U18" s="102"/>
    </row>
    <row r="19" spans="2:21" ht="15.75" customHeight="1">
      <c r="B19" s="97" t="s">
        <v>53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0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9">
        <f t="shared" si="0"/>
        <v>0</v>
      </c>
      <c r="S19" s="100">
        <f t="shared" si="1"/>
        <v>0</v>
      </c>
      <c r="T19" s="101"/>
      <c r="U19" s="102"/>
    </row>
    <row r="20" spans="2:21" ht="15.75" customHeight="1">
      <c r="B20" s="103" t="s">
        <v>54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5">
        <f t="shared" si="0"/>
        <v>0</v>
      </c>
      <c r="S20" s="106">
        <f t="shared" si="1"/>
        <v>0</v>
      </c>
      <c r="T20" s="107">
        <f>SUM(R16:R20)</f>
        <v>0</v>
      </c>
      <c r="U20" s="108">
        <f>T20/$R$27</f>
        <v>0</v>
      </c>
    </row>
    <row r="21" spans="2:21" ht="15.75" customHeight="1">
      <c r="B21" s="91" t="s">
        <v>55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1</v>
      </c>
      <c r="G21" s="92">
        <f>SUMIF('Grima E. (Ghawdex)'!$D$23:$D$39,B21,'Grima E. (Ghawdex)'!$K$23:$K$39)</f>
        <v>5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3">
        <f t="shared" si="0"/>
        <v>6</v>
      </c>
      <c r="S21" s="94">
        <f t="shared" si="1"/>
        <v>0.08108108108108109</v>
      </c>
      <c r="T21" s="95"/>
      <c r="U21" s="96"/>
    </row>
    <row r="22" spans="2:21" ht="15.75" customHeight="1">
      <c r="B22" s="103" t="s">
        <v>56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5">
        <f t="shared" si="0"/>
        <v>0</v>
      </c>
      <c r="S22" s="106">
        <f t="shared" si="1"/>
        <v>0</v>
      </c>
      <c r="T22" s="107">
        <f>SUM(R21:R22)</f>
        <v>6</v>
      </c>
      <c r="U22" s="108">
        <f>T22/$R$27</f>
        <v>0.08108108108108109</v>
      </c>
    </row>
    <row r="23" spans="2:21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1</v>
      </c>
      <c r="G23" s="92">
        <f>SUMIF('Grima E. (Ghawdex)'!$D$23:$D$39,B23,'Grima E. (Ghawdex)'!$K$23:$K$39)</f>
        <v>57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3">
        <f>SUM(C23:Q23)</f>
        <v>58</v>
      </c>
      <c r="S23" s="109">
        <f t="shared" si="1"/>
        <v>0.7837837837837838</v>
      </c>
      <c r="T23" s="110">
        <f>SUM(R23)</f>
        <v>58</v>
      </c>
      <c r="U23" s="111">
        <f>T23/$R$27</f>
        <v>0.7837837837837838</v>
      </c>
    </row>
    <row r="24" spans="2:21" ht="15.75" customHeight="1">
      <c r="B24" s="91" t="s">
        <v>112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3">
        <f t="shared" si="0"/>
        <v>0</v>
      </c>
      <c r="S24" s="109">
        <f t="shared" si="1"/>
        <v>0</v>
      </c>
      <c r="T24" s="110">
        <f>SUM(R24)</f>
        <v>0</v>
      </c>
      <c r="U24" s="111">
        <f>T24/$R$27</f>
        <v>0</v>
      </c>
    </row>
    <row r="25" spans="2:21" ht="15.75" customHeight="1">
      <c r="B25" s="91" t="s">
        <v>113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3">
        <f>SUM(C25:Q25)</f>
        <v>0</v>
      </c>
      <c r="S25" s="109">
        <f t="shared" si="1"/>
        <v>0</v>
      </c>
      <c r="T25" s="110">
        <f>SUM(R25)</f>
        <v>0</v>
      </c>
      <c r="U25" s="111">
        <f>T25/$R$27</f>
        <v>0</v>
      </c>
    </row>
    <row r="26" spans="2:21" ht="15.75" customHeight="1" thickBot="1">
      <c r="B26" s="91" t="s">
        <v>114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3">
        <f t="shared" si="0"/>
        <v>0</v>
      </c>
      <c r="S26" s="109">
        <f t="shared" si="1"/>
        <v>0</v>
      </c>
      <c r="T26" s="110">
        <f>SUM(R26)</f>
        <v>0</v>
      </c>
      <c r="U26" s="111">
        <f>T26/$R$27</f>
        <v>0</v>
      </c>
    </row>
    <row r="27" spans="2:21" ht="13.5" customHeight="1" thickBot="1">
      <c r="B27" s="112" t="s">
        <v>35</v>
      </c>
      <c r="C27" s="113">
        <f aca="true" t="shared" si="2" ref="C27:R27">SUM(C10:C26)</f>
        <v>0</v>
      </c>
      <c r="D27" s="113">
        <f t="shared" si="2"/>
        <v>0</v>
      </c>
      <c r="E27" s="113">
        <f t="shared" si="2"/>
        <v>0</v>
      </c>
      <c r="F27" s="113">
        <f t="shared" si="2"/>
        <v>6</v>
      </c>
      <c r="G27" s="113">
        <f t="shared" si="2"/>
        <v>67</v>
      </c>
      <c r="H27" s="113">
        <f t="shared" si="2"/>
        <v>0</v>
      </c>
      <c r="I27" s="113">
        <f t="shared" si="2"/>
        <v>0</v>
      </c>
      <c r="J27" s="113">
        <f t="shared" si="2"/>
        <v>1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4">
        <f t="shared" si="2"/>
        <v>74</v>
      </c>
      <c r="S27" s="10"/>
      <c r="T27" s="9"/>
      <c r="U27" s="11"/>
    </row>
    <row r="28" spans="3:21" ht="13.5" customHeight="1">
      <c r="C28" s="115">
        <f>C27/R27</f>
        <v>0</v>
      </c>
      <c r="D28" s="116">
        <f>D27/R27</f>
        <v>0</v>
      </c>
      <c r="E28" s="116">
        <f>E27/R27</f>
        <v>0</v>
      </c>
      <c r="F28" s="116">
        <f>F27/R27</f>
        <v>0.08108108108108109</v>
      </c>
      <c r="G28" s="116">
        <f>G27/R27</f>
        <v>0.9054054054054054</v>
      </c>
      <c r="H28" s="116">
        <f>H27/R27</f>
        <v>0</v>
      </c>
      <c r="I28" s="116">
        <f>I27/R27</f>
        <v>0</v>
      </c>
      <c r="J28" s="116">
        <f>J27/R27</f>
        <v>0.013513513513513514</v>
      </c>
      <c r="K28" s="116">
        <f>K27/R27</f>
        <v>0</v>
      </c>
      <c r="L28" s="116">
        <f>L27/R27</f>
        <v>0</v>
      </c>
      <c r="M28" s="116">
        <f>M27/R27</f>
        <v>0</v>
      </c>
      <c r="N28" s="116">
        <f>N27/R27</f>
        <v>0</v>
      </c>
      <c r="O28" s="116">
        <f>O27/R27</f>
        <v>0</v>
      </c>
      <c r="P28" s="116">
        <f>P27/R27</f>
        <v>0</v>
      </c>
      <c r="Q28" s="116">
        <f>Q27/R27</f>
        <v>0</v>
      </c>
      <c r="R28" s="10"/>
      <c r="S28" s="8"/>
      <c r="T28" s="8"/>
      <c r="U28" s="8"/>
    </row>
    <row r="29" spans="11:17" ht="12.75">
      <c r="K29" t="e">
        <f aca="true" t="shared" si="3" ref="K29:Q29">K28/$R$28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</row>
  </sheetData>
  <sheetProtection/>
  <mergeCells count="4">
    <mergeCell ref="A3:U3"/>
    <mergeCell ref="A4:U4"/>
    <mergeCell ref="A5:U5"/>
    <mergeCell ref="A6:U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U34" sqref="U34"/>
    </sheetView>
  </sheetViews>
  <sheetFormatPr defaultColWidth="9.140625" defaultRowHeight="12.75"/>
  <cols>
    <col min="2" max="2" width="19.140625" style="0" customWidth="1"/>
    <col min="3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0" t="s">
        <v>89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118" customFormat="1" ht="12.75" customHeight="1">
      <c r="A4" s="132" t="s">
        <v>90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119" customFormat="1" ht="15" customHeight="1">
      <c r="A5" s="133" t="s">
        <v>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18" customFormat="1" ht="15" customHeight="1">
      <c r="A6" s="134" t="str">
        <f>CONCATENATE(Kriminal!G6," ",Kriminal!H6)</f>
        <v>Statistika Ghal APRIL, 2009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116</v>
      </c>
      <c r="F9" s="86" t="s">
        <v>123</v>
      </c>
      <c r="G9" s="86" t="s">
        <v>28</v>
      </c>
      <c r="H9" s="86" t="s">
        <v>29</v>
      </c>
      <c r="I9" s="86" t="s">
        <v>124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125</v>
      </c>
      <c r="O9" s="86" t="s">
        <v>33</v>
      </c>
      <c r="P9" s="86" t="s">
        <v>126</v>
      </c>
      <c r="Q9" s="86" t="s">
        <v>34</v>
      </c>
      <c r="R9" s="86" t="s">
        <v>109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J.'!$Q$23:$Q$39)</f>
        <v>0</v>
      </c>
      <c r="D10" s="92">
        <f>SUMIF('Cassar J.'!$D$23:$D$39,B10,'Cassar J.'!$Q$23:$Q$39)</f>
        <v>0</v>
      </c>
      <c r="E10" s="92">
        <f>SUMIF('Quintano L.'!$D$23:$D$39,B10,'Quintano L.'!$Q$23:$Q$39)</f>
        <v>1029</v>
      </c>
      <c r="F10" s="92">
        <f>SUMIF('Demicoli S.'!$D$23:$D$39,B10,'Demicoli S.'!$Q$23:$Q$39)</f>
        <v>0</v>
      </c>
      <c r="G10" s="92">
        <f>SUMIF('Grixti G.'!$D$23:$D$39,B10,'Grixti G.'!$Q$23:$Q$39)</f>
        <v>0</v>
      </c>
      <c r="H10" s="92">
        <f>SUMIF('Hayman M.'!$D$23:$D$39,B10,'Hayman M.'!$Q$23:$Q$39)</f>
        <v>0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0</v>
      </c>
      <c r="L10" s="92">
        <f>SUMIF('Micallef Trigona A.'!$D$23:$D$39,B10,'Micallef Trigona A.'!$Q$23:$Q$39)</f>
        <v>0</v>
      </c>
      <c r="M10" s="92">
        <f>SUMIF('Mizzi A.'!$D$23:$D$39,B10,'Mizzi A.'!$Q$23:$Q$39)</f>
        <v>2</v>
      </c>
      <c r="N10" s="92">
        <f>SUMIF('Clarke D.'!$D$23:$D$39,B10,'Clarke D.'!$Q$23:$Q$39)</f>
        <v>0</v>
      </c>
      <c r="O10" s="92">
        <f>SUMIF('Padovani Grima J.'!$D$23:$D$39,B10,'Padovani Grima J.'!$Q$23:$Q$39)</f>
        <v>0</v>
      </c>
      <c r="P10" s="92">
        <f>SUMIF('Grima E.'!$D$23:$D$39,B10,'Grima E.'!$Q$23:$Q$39)</f>
        <v>0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1">
        <f>SUM(C10:R10)</f>
        <v>1067</v>
      </c>
      <c r="T10" s="94">
        <f aca="true" t="shared" si="0" ref="T10:T26">S10/$S$27</f>
        <v>0.0927181091414668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J.'!$Q$23:$Q$39)</f>
        <v>48</v>
      </c>
      <c r="D11" s="98">
        <f>SUMIF('Cassar J.'!$D$23:$D$39,B11,'Cassar J.'!$Q$23:$Q$39)</f>
        <v>0</v>
      </c>
      <c r="E11" s="98">
        <f>SUMIF('Quintano L.'!$D$23:$D$39,B11,'Quintano L.'!$Q$23:$Q$39)</f>
        <v>289</v>
      </c>
      <c r="F11" s="98">
        <f>SUMIF('Demicoli S.'!$D$23:$D$39,B11,'Demicoli S.'!$Q$23:$Q$39)</f>
        <v>242</v>
      </c>
      <c r="G11" s="98">
        <f>SUMIF('Grixti G.'!$D$23:$D$39,B11,'Grixti G.'!$Q$23:$Q$39)</f>
        <v>102</v>
      </c>
      <c r="H11" s="98">
        <f>SUMIF('Hayman M.'!$D$23:$D$39,B11,'Hayman M.'!$Q$23:$Q$39)</f>
        <v>614</v>
      </c>
      <c r="I11" s="98">
        <f>SUMIF('Demicoli A.'!$D$23:$D$39,B11,'Demicoli A.'!$Q$23:$Q$39)</f>
        <v>299</v>
      </c>
      <c r="J11" s="98">
        <f>SUMIF('Mallia M.'!$D$23:$D$39,B11,'Mallia M.'!$Q$23:$Q$39)</f>
        <v>45</v>
      </c>
      <c r="K11" s="98">
        <f>SUMIF('Meli S.'!$D$23:$D$39,B11,'Meli S.'!$Q$23:$Q$39)</f>
        <v>9</v>
      </c>
      <c r="L11" s="98">
        <f>SUMIF('Micallef Trigona A.'!$D$23:$D$39,B11,'Micallef Trigona A.'!$Q$23:$Q$39)</f>
        <v>422</v>
      </c>
      <c r="M11" s="98">
        <f>SUMIF('Mizzi A.'!$D$23:$D$39,B11,'Mizzi A.'!$Q$23:$Q$39)</f>
        <v>269</v>
      </c>
      <c r="N11" s="98">
        <f>SUMIF('Clarke D.'!$D$23:$D$39,B11,'Clarke D.'!$Q$23:$Q$39)</f>
        <v>104</v>
      </c>
      <c r="O11" s="98">
        <f>SUMIF('Padovani Grima J.'!$D$23:$D$39,B11,'Padovani Grima J.'!$Q$23:$Q$39)</f>
        <v>415</v>
      </c>
      <c r="P11" s="98">
        <f>SUMIF('Grima E.'!$D$23:$D$39,B11,'Grima E.'!$Q$23:$Q$39)</f>
        <v>181</v>
      </c>
      <c r="Q11" s="98">
        <f>SUMIF('Scerri Herrera C.'!$D$23:$D$39,B11,'Scerri Herrera C.'!$Q$23:$Q$39)</f>
        <v>83</v>
      </c>
      <c r="R11" s="98">
        <f>SUMIF('Vella Antonio Giovanni'!$D$23:$D$39,B11,'Vella Antonio Giovanni'!$Q$23:$Q$39)</f>
        <v>66</v>
      </c>
      <c r="S11" s="122">
        <f aca="true" t="shared" si="1" ref="S11:S27">SUM(C11:R11)</f>
        <v>3188</v>
      </c>
      <c r="T11" s="100">
        <f t="shared" si="0"/>
        <v>0.2770246784845325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J.'!$Q$23:$Q$39)</f>
        <v>379</v>
      </c>
      <c r="D12" s="104">
        <f>SUMIF('Cassar J.'!$D$23:$D$39,B12,'Cassar J.'!$Q$23:$Q$39)</f>
        <v>0</v>
      </c>
      <c r="E12" s="104">
        <f>SUMIF('Quintano L.'!$D$23:$D$39,B12,'Quintano L.'!$Q$23:$Q$39)</f>
        <v>55</v>
      </c>
      <c r="F12" s="104">
        <f>SUMIF('Demicoli S.'!$D$23:$D$39,B12,'Demicoli S.'!$Q$23:$Q$39)</f>
        <v>0</v>
      </c>
      <c r="G12" s="104">
        <f>SUMIF('Grixti G.'!$D$23:$D$39,B12,'Grixti G.'!$Q$23:$Q$39)</f>
        <v>75</v>
      </c>
      <c r="H12" s="104">
        <f>SUMIF('Hayman M.'!$D$23:$D$39,B12,'Hayman M.'!$Q$23:$Q$39)</f>
        <v>183</v>
      </c>
      <c r="I12" s="104">
        <f>SUMIF('Demicoli A.'!$D$23:$D$39,B12,'Demicoli A.'!$Q$23:$Q$39)</f>
        <v>58</v>
      </c>
      <c r="J12" s="104">
        <f>SUMIF('Mallia M.'!$D$23:$D$39,B12,'Mallia M.'!$Q$23:$Q$39)</f>
        <v>100</v>
      </c>
      <c r="K12" s="104">
        <f>SUMIF('Meli S.'!$D$23:$D$39,B12,'Meli S.'!$Q$23:$Q$39)</f>
        <v>79</v>
      </c>
      <c r="L12" s="104">
        <f>SUMIF('Micallef Trigona A.'!$D$23:$D$39,B12,'Micallef Trigona A.'!$Q$23:$Q$39)</f>
        <v>88</v>
      </c>
      <c r="M12" s="104">
        <f>SUMIF('Mizzi A.'!$D$23:$D$39,B12,'Mizzi A.'!$Q$23:$Q$39)</f>
        <v>43</v>
      </c>
      <c r="N12" s="104">
        <f>SUMIF('Clarke D.'!$D$23:$D$39,B12,'Clarke D.'!$Q$23:$Q$39)</f>
        <v>33</v>
      </c>
      <c r="O12" s="104">
        <f>SUMIF('Padovani Grima J.'!$D$23:$D$39,B12,'Padovani Grima J.'!$Q$23:$Q$39)</f>
        <v>54</v>
      </c>
      <c r="P12" s="104">
        <f>SUMIF('Grima E.'!$D$23:$D$39,B12,'Grima E.'!$Q$23:$Q$39)</f>
        <v>44</v>
      </c>
      <c r="Q12" s="104">
        <f>SUMIF('Scerri Herrera C.'!$D$23:$D$39,B12,'Scerri Herrera C.'!$Q$23:$Q$39)</f>
        <v>41</v>
      </c>
      <c r="R12" s="104">
        <f>SUMIF('Vella Antonio Giovanni'!$D$23:$D$39,B12,'Vella Antonio Giovanni'!$Q$23:$Q$39)</f>
        <v>63</v>
      </c>
      <c r="S12" s="123">
        <f t="shared" si="1"/>
        <v>1295</v>
      </c>
      <c r="T12" s="106">
        <f t="shared" si="0"/>
        <v>0.11253041362530414</v>
      </c>
      <c r="U12" s="107">
        <f>SUM(S10:S12)</f>
        <v>5550</v>
      </c>
      <c r="V12" s="108">
        <f>U12/$S$27</f>
        <v>0.48227320125130346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56</v>
      </c>
      <c r="K13" s="92">
        <f>SUMIF('Meli S.'!$D$23:$D$39,B13,'Meli S.'!$Q$23:$Q$39)</f>
        <v>0</v>
      </c>
      <c r="L13" s="92">
        <f>SUMIF('Micallef Trigona A.'!$D$23:$D$39,B13,'Micallef Trigona A.'!$Q$23:$Q$39)</f>
        <v>70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1">
        <f t="shared" si="1"/>
        <v>126</v>
      </c>
      <c r="T13" s="94">
        <f t="shared" si="0"/>
        <v>0.010948905109489052</v>
      </c>
      <c r="U13" s="95"/>
      <c r="V13" s="96"/>
    </row>
    <row r="14" spans="2:22" ht="15.75" customHeight="1">
      <c r="B14" s="97" t="s">
        <v>129</v>
      </c>
      <c r="C14" s="98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93</v>
      </c>
      <c r="R14" s="98">
        <f>SUMIF('Vella Antonio Giovanni'!$D$23:$D$39,B14,'Vella Antonio Giovanni'!$Q$23:$Q$39)</f>
        <v>0</v>
      </c>
      <c r="S14" s="122">
        <f t="shared" si="1"/>
        <v>93</v>
      </c>
      <c r="T14" s="100">
        <f t="shared" si="0"/>
        <v>0.00808133472367049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J.'!$Q$23:$Q$39)</f>
        <v>0</v>
      </c>
      <c r="D15" s="104">
        <f>SUMIF('Cassar J.'!$D$23:$D$39,B15,'Cassar J.'!$Q$23:$Q$39)</f>
        <v>0</v>
      </c>
      <c r="E15" s="104">
        <f>SUMIF('Quintano L.'!$D$23:$D$39,B15,'Quintano L.'!$Q$23:$Q$39)</f>
        <v>0</v>
      </c>
      <c r="F15" s="104">
        <f>SUMIF('Demicoli S.'!$D$23:$D$39,B15,'Demicoli S.'!$Q$23:$Q$39)</f>
        <v>0</v>
      </c>
      <c r="G15" s="104">
        <f>SUMIF('Grixti G.'!$D$23:$D$39,B15,'Grixti G.'!$Q$23:$Q$39)</f>
        <v>0</v>
      </c>
      <c r="H15" s="104">
        <f>SUMIF('Hayman M.'!$D$23:$D$39,B15,'Hayman M.'!$Q$23:$Q$39)</f>
        <v>0</v>
      </c>
      <c r="I15" s="104">
        <f>SUMIF('Demicoli A.'!$D$23:$D$39,B15,'Demicoli A.'!$Q$23:$Q$39)</f>
        <v>0</v>
      </c>
      <c r="J15" s="104">
        <f>SUMIF('Mallia M.'!$D$23:$D$39,B15,'Mallia M.'!$Q$23:$Q$39)</f>
        <v>0</v>
      </c>
      <c r="K15" s="104">
        <f>SUMIF('Meli S.'!$D$23:$D$39,B15,'Meli S.'!$Q$23:$Q$39)</f>
        <v>0</v>
      </c>
      <c r="L15" s="104">
        <f>SUMIF('Micallef Trigona A.'!$D$23:$D$39,B15,'Micallef Trigona A.'!$Q$23:$Q$39)</f>
        <v>0</v>
      </c>
      <c r="M15" s="104">
        <f>SUMIF('Mizzi A.'!$D$23:$D$39,B15,'Mizzi A.'!$Q$23:$Q$39)</f>
        <v>0</v>
      </c>
      <c r="N15" s="104">
        <f>SUMIF('Clarke D.'!$D$23:$D$39,B15,'Clarke D.'!$Q$23:$Q$39)</f>
        <v>1189</v>
      </c>
      <c r="O15" s="104">
        <f>SUMIF('Padovani Grima J.'!$D$23:$D$39,B15,'Padovani Grima J.'!$Q$23:$Q$39)</f>
        <v>0</v>
      </c>
      <c r="P15" s="104">
        <f>SUMIF('Grima E.'!$D$23:$D$39,B15,'Grima E.'!$Q$23:$Q$39)</f>
        <v>0</v>
      </c>
      <c r="Q15" s="104">
        <f>SUMIF('Scerri Herrera C.'!$D$23:$D$39,B15,'Scerri Herrera C.'!$Q$23:$Q$39)</f>
        <v>0</v>
      </c>
      <c r="R15" s="104">
        <f>SUMIF('Vella Antonio Giovanni'!$D$23:$D$39,B15,'Vella Antonio Giovanni'!$Q$23:$Q$39)</f>
        <v>0</v>
      </c>
      <c r="S15" s="123">
        <f t="shared" si="1"/>
        <v>1189</v>
      </c>
      <c r="T15" s="106">
        <f t="shared" si="0"/>
        <v>0.10331942996176573</v>
      </c>
      <c r="U15" s="107">
        <f>SUM(S13:S15)</f>
        <v>1408</v>
      </c>
      <c r="V15" s="108">
        <f>U15/$S$27</f>
        <v>0.12234966979492527</v>
      </c>
    </row>
    <row r="16" spans="2:22" ht="15.75" customHeight="1">
      <c r="B16" s="91" t="s">
        <v>9</v>
      </c>
      <c r="C16" s="92">
        <f>SUMIF('Apap Bologna J.'!$D$23:$D$39,B16,'Apap Bologna J.'!$Q$23:$Q$39)</f>
        <v>4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9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239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1">
        <f t="shared" si="1"/>
        <v>252</v>
      </c>
      <c r="T16" s="94">
        <f t="shared" si="0"/>
        <v>0.021897810218978103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J.'!$Q$23:$Q$39)</f>
        <v>8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11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58</v>
      </c>
      <c r="J17" s="98">
        <f>SUMIF('Mallia M.'!$D$23:$D$39,B17,'Mallia M.'!$Q$23:$Q$39)</f>
        <v>16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24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98">
        <f>SUMIF('Vella Antonio Giovanni'!$D$23:$D$39,B17,'Vella Antonio Giovanni'!$Q$23:$Q$39)</f>
        <v>9</v>
      </c>
      <c r="S17" s="122">
        <f t="shared" si="1"/>
        <v>126</v>
      </c>
      <c r="T17" s="100">
        <f t="shared" si="0"/>
        <v>0.010948905109489052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49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98">
        <f>SUMIF('Vella Antonio Giovanni'!$D$23:$D$39,B18,'Vella Antonio Giovanni'!$Q$23:$Q$39)</f>
        <v>0</v>
      </c>
      <c r="S18" s="122">
        <f t="shared" si="1"/>
        <v>136</v>
      </c>
      <c r="T18" s="100">
        <f t="shared" si="0"/>
        <v>0.011817865832464372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0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98">
        <f>SUMIF('Vella Antonio Giovanni'!$D$23:$D$39,B19,'Vella Antonio Giovanni'!$Q$23:$Q$39)</f>
        <v>39</v>
      </c>
      <c r="S19" s="122">
        <f t="shared" si="1"/>
        <v>44</v>
      </c>
      <c r="T19" s="100">
        <f t="shared" si="0"/>
        <v>0.0038234271810914148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J.'!$Q$23:$Q$39)</f>
        <v>0</v>
      </c>
      <c r="D20" s="104">
        <f>SUMIF('Cassar J.'!$D$23:$D$39,B20,'Cassar J.'!$Q$23:$Q$39)</f>
        <v>0</v>
      </c>
      <c r="E20" s="104">
        <f>SUMIF('Quintano L.'!$D$23:$D$39,B20,'Quintano L.'!$Q$23:$Q$39)</f>
        <v>52</v>
      </c>
      <c r="F20" s="104">
        <f>SUMIF('Demicoli S.'!$D$23:$D$39,B20,'Demicoli S.'!$Q$23:$Q$39)</f>
        <v>0</v>
      </c>
      <c r="G20" s="104">
        <f>SUMIF('Grixti G.'!$D$23:$D$39,B20,'Grixti G.'!$Q$23:$Q$39)</f>
        <v>0</v>
      </c>
      <c r="H20" s="104">
        <f>SUMIF('Hayman M.'!$D$23:$D$39,B20,'Hayman M.'!$Q$23:$Q$39)</f>
        <v>0</v>
      </c>
      <c r="I20" s="104">
        <f>SUMIF('Demicoli A.'!$D$23:$D$39,B20,'Demicoli A.'!$Q$23:$Q$39)</f>
        <v>0</v>
      </c>
      <c r="J20" s="104">
        <f>SUMIF('Mallia M.'!$D$23:$D$39,B20,'Mallia M.'!$Q$23:$Q$39)</f>
        <v>0</v>
      </c>
      <c r="K20" s="104">
        <f>SUMIF('Meli S.'!$D$23:$D$39,B20,'Meli S.'!$Q$23:$Q$39)</f>
        <v>0</v>
      </c>
      <c r="L20" s="104">
        <f>SUMIF('Micallef Trigona A.'!$D$23:$D$39,B20,'Micallef Trigona A.'!$Q$23:$Q$39)</f>
        <v>0</v>
      </c>
      <c r="M20" s="104">
        <f>SUMIF('Mizzi A.'!$D$23:$D$39,B20,'Mizzi A.'!$Q$23:$Q$39)</f>
        <v>0</v>
      </c>
      <c r="N20" s="104">
        <f>SUMIF('Clarke D.'!$D$23:$D$39,B20,'Clarke D.'!$Q$23:$Q$39)</f>
        <v>0</v>
      </c>
      <c r="O20" s="104">
        <f>SUMIF('Padovani Grima J.'!$D$23:$D$39,B20,'Padovani Grima J.'!$Q$23:$Q$39)</f>
        <v>0</v>
      </c>
      <c r="P20" s="104">
        <f>SUMIF('Grima E.'!$D$23:$D$39,B20,'Grima E.'!$Q$23:$Q$39)</f>
        <v>0</v>
      </c>
      <c r="Q20" s="104">
        <f>SUMIF('Scerri Herrera C.'!$D$23:$D$39,B20,'Scerri Herrera C.'!$Q$23:$Q$39)</f>
        <v>0</v>
      </c>
      <c r="R20" s="104">
        <f>SUMIF('Vella Antonio Giovanni'!$D$23:$D$39,B20,'Vella Antonio Giovanni'!$Q$23:$Q$39)</f>
        <v>0</v>
      </c>
      <c r="S20" s="123">
        <f t="shared" si="1"/>
        <v>52</v>
      </c>
      <c r="T20" s="106">
        <f t="shared" si="0"/>
        <v>0.0045185957594716716</v>
      </c>
      <c r="U20" s="107">
        <f>SUM(S16:S20)</f>
        <v>610</v>
      </c>
      <c r="V20" s="108">
        <f>U20/$S$27</f>
        <v>0.05300660410149461</v>
      </c>
    </row>
    <row r="21" spans="2:22" ht="15.75" customHeight="1">
      <c r="B21" s="91" t="s">
        <v>55</v>
      </c>
      <c r="C21" s="92">
        <f>SUMIF('Apap Bologna J.'!$D$23:$D$39,B21,'Apap Bologna J.'!$Q$23:$Q$39)</f>
        <v>3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281</v>
      </c>
      <c r="G21" s="92">
        <f>SUMIF('Grixti G.'!$D$23:$D$39,B21,'Grixti G.'!$Q$23:$Q$39)</f>
        <v>155</v>
      </c>
      <c r="H21" s="92">
        <f>SUMIF('Hayman M.'!$D$23:$D$39,B21,'Hayman M.'!$Q$23:$Q$39)</f>
        <v>17</v>
      </c>
      <c r="I21" s="92">
        <f>SUMIF('Demicoli A.'!$D$23:$D$39,B21,'Demicoli A.'!$Q$23:$Q$39)</f>
        <v>0</v>
      </c>
      <c r="J21" s="92">
        <f>SUMIF('Mallia M.'!$D$23:$D$39,B21,'Mallia M.'!$Q$23:$Q$39)</f>
        <v>3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92">
        <f>SUMIF('Vella Antonio Giovanni'!$D$23:$D$39,B21,'Vella Antonio Giovanni'!$Q$23:$Q$39)</f>
        <v>5</v>
      </c>
      <c r="S21" s="121">
        <f t="shared" si="1"/>
        <v>465</v>
      </c>
      <c r="T21" s="94">
        <f t="shared" si="0"/>
        <v>0.04040667361835245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J.'!$Q$23:$Q$39)</f>
        <v>8</v>
      </c>
      <c r="D22" s="104">
        <f>SUMIF('Cassar J.'!$D$23:$D$39,B22,'Cassar J.'!$Q$23:$Q$39)</f>
        <v>0</v>
      </c>
      <c r="E22" s="104">
        <f>SUMIF('Quintano L.'!$D$23:$D$39,B22,'Quintano L.'!$Q$23:$Q$39)</f>
        <v>0</v>
      </c>
      <c r="F22" s="104">
        <f>SUMIF('Demicoli S.'!$D$23:$D$39,B22,'Demicoli S.'!$Q$23:$Q$39)</f>
        <v>0</v>
      </c>
      <c r="G22" s="104">
        <f>SUMIF('Grixti G.'!$D$23:$D$39,B22,'Grixti G.'!$Q$23:$Q$39)</f>
        <v>40</v>
      </c>
      <c r="H22" s="104">
        <f>SUMIF('Hayman M.'!$D$23:$D$39,B22,'Hayman M.'!$Q$23:$Q$39)</f>
        <v>37</v>
      </c>
      <c r="I22" s="104">
        <f>SUMIF('Demicoli A.'!$D$23:$D$39,B22,'Demicoli A.'!$Q$23:$Q$39)</f>
        <v>0</v>
      </c>
      <c r="J22" s="104">
        <f>SUMIF('Mallia M.'!$D$23:$D$39,B22,'Mallia M.'!$Q$23:$Q$39)</f>
        <v>0</v>
      </c>
      <c r="K22" s="104">
        <f>SUMIF('Meli S.'!$D$23:$D$39,B22,'Meli S.'!$Q$23:$Q$39)</f>
        <v>24</v>
      </c>
      <c r="L22" s="104">
        <f>SUMIF('Micallef Trigona A.'!$D$23:$D$39,B22,'Micallef Trigona A.'!$Q$23:$Q$39)</f>
        <v>0</v>
      </c>
      <c r="M22" s="104">
        <f>SUMIF('Mizzi A.'!$D$23:$D$39,B22,'Mizzi A.'!$Q$23:$Q$39)</f>
        <v>0</v>
      </c>
      <c r="N22" s="104">
        <f>SUMIF('Clarke D.'!$D$23:$D$39,B22,'Clarke D.'!$Q$23:$Q$39)</f>
        <v>27</v>
      </c>
      <c r="O22" s="104">
        <f>SUMIF('Padovani Grima J.'!$D$23:$D$39,B22,'Padovani Grima J.'!$Q$23:$Q$39)</f>
        <v>0</v>
      </c>
      <c r="P22" s="104">
        <f>SUMIF('Grima E.'!$D$23:$D$39,B22,'Grima E.'!$Q$23:$Q$39)</f>
        <v>0</v>
      </c>
      <c r="Q22" s="104">
        <f>SUMIF('Scerri Herrera C.'!$D$23:$D$39,B22,'Scerri Herrera C.'!$Q$23:$Q$39)</f>
        <v>130</v>
      </c>
      <c r="R22" s="104">
        <f>SUMIF('Vella Antonio Giovanni'!$D$23:$D$39,B22,'Vella Antonio Giovanni'!$Q$23:$Q$39)</f>
        <v>0</v>
      </c>
      <c r="S22" s="123">
        <f t="shared" si="1"/>
        <v>266</v>
      </c>
      <c r="T22" s="106">
        <f t="shared" si="0"/>
        <v>0.023114355231143552</v>
      </c>
      <c r="U22" s="107">
        <f>SUM(S21:S22)</f>
        <v>731</v>
      </c>
      <c r="V22" s="108">
        <f>U22/$S$27</f>
        <v>0.06352102884949601</v>
      </c>
    </row>
    <row r="23" spans="2:22" ht="15.75" customHeight="1">
      <c r="B23" s="91" t="s">
        <v>23</v>
      </c>
      <c r="C23" s="92">
        <f>SUMIF('Apap Bologna J.'!$D$23:$D$39,B23,'Apap Bologna J.'!$Q$23:$Q$39)</f>
        <v>656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493</v>
      </c>
      <c r="G23" s="92">
        <f>SUMIF('Grixti G.'!$D$23:$D$39,B23,'Grixti G.'!$Q$23:$Q$39)</f>
        <v>0</v>
      </c>
      <c r="H23" s="92">
        <f>SUMIF('Hayman M.'!$D$23:$D$39,B23,'Hayman M.'!$Q$23:$Q$39)</f>
        <v>278</v>
      </c>
      <c r="I23" s="92">
        <f>SUMIF('Demicoli A.'!$D$23:$D$39,B23,'Demicoli A.'!$Q$23:$Q$39)</f>
        <v>185</v>
      </c>
      <c r="J23" s="92">
        <f>SUMIF('Mallia M.'!$D$23:$D$39,B23,'Mallia M.'!$Q$23:$Q$39)</f>
        <v>8</v>
      </c>
      <c r="K23" s="92">
        <f>SUMIF('Meli S.'!$D$23:$D$39,B23,'Meli S.'!$Q$23:$Q$39)</f>
        <v>80</v>
      </c>
      <c r="L23" s="92">
        <f>SUMIF('Micallef Trigona A.'!$D$23:$D$39,B23,'Micallef Trigona A.'!$Q$23:$Q$39)</f>
        <v>413</v>
      </c>
      <c r="M23" s="92">
        <f>SUMIF('Mizzi A.'!$D$23:$D$39,B23,'Mizzi A.'!$Q$23:$Q$39)</f>
        <v>331</v>
      </c>
      <c r="N23" s="92">
        <f>SUMIF('Clarke D.'!$D$23:$D$39,B23,'Clarke D.'!$Q$23:$Q$39)</f>
        <v>0</v>
      </c>
      <c r="O23" s="92">
        <f>SUMIF('Padovani Grima J.'!$D$23:$D$39,B23,'Padovani Grima J.'!$Q$23:$Q$39)</f>
        <v>308</v>
      </c>
      <c r="P23" s="92">
        <f>SUMIF('Grima E.'!$D$23:$D$39,B23,'Grima E.'!$Q$23:$Q$39)</f>
        <v>0</v>
      </c>
      <c r="Q23" s="92">
        <f>SUMIF('Scerri Herrera C.'!$D$23:$D$39,B23,'Scerri Herrera C.'!$Q$23:$Q$39)</f>
        <v>213</v>
      </c>
      <c r="R23" s="92">
        <f>SUMIF('Vella Antonio Giovanni'!$D$23:$D$39,B23,'Vella Antonio Giovanni'!$Q$23:$Q$39)</f>
        <v>0</v>
      </c>
      <c r="S23" s="121">
        <f t="shared" si="1"/>
        <v>2965</v>
      </c>
      <c r="T23" s="109">
        <f t="shared" si="0"/>
        <v>0.2576468543621828</v>
      </c>
      <c r="U23" s="110">
        <f>SUM(S23)</f>
        <v>2965</v>
      </c>
      <c r="V23" s="111">
        <f>U23/$S$27</f>
        <v>0.2576468543621828</v>
      </c>
    </row>
    <row r="24" spans="2:22" ht="15.75" customHeight="1">
      <c r="B24" s="91" t="s">
        <v>112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0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8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1">
        <f t="shared" si="1"/>
        <v>8</v>
      </c>
      <c r="T24" s="109">
        <f t="shared" si="0"/>
        <v>0.0006951685783802572</v>
      </c>
      <c r="U24" s="110">
        <f>SUM(S24)</f>
        <v>8</v>
      </c>
      <c r="V24" s="111">
        <f>U24/$S$27</f>
        <v>0.0006951685783802572</v>
      </c>
    </row>
    <row r="25" spans="2:22" ht="15.75" customHeight="1">
      <c r="B25" s="91" t="s">
        <v>113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46</v>
      </c>
      <c r="S25" s="121">
        <f t="shared" si="1"/>
        <v>46</v>
      </c>
      <c r="T25" s="109">
        <f t="shared" si="0"/>
        <v>0.003997219325686479</v>
      </c>
      <c r="U25" s="110">
        <f>SUM(S25)</f>
        <v>46</v>
      </c>
      <c r="V25" s="111">
        <f>U25/$S$27</f>
        <v>0.003997219325686479</v>
      </c>
    </row>
    <row r="26" spans="2:22" ht="15.75" customHeight="1" thickBot="1">
      <c r="B26" s="91" t="s">
        <v>114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190</v>
      </c>
      <c r="S26" s="121">
        <f t="shared" si="1"/>
        <v>190</v>
      </c>
      <c r="T26" s="109">
        <f t="shared" si="0"/>
        <v>0.01651025373653111</v>
      </c>
      <c r="U26" s="110">
        <f>SUM(S26)</f>
        <v>190</v>
      </c>
      <c r="V26" s="111">
        <f>U26/$S$27</f>
        <v>0.01651025373653111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1106</v>
      </c>
      <c r="D27" s="113">
        <f t="shared" si="2"/>
        <v>0</v>
      </c>
      <c r="E27" s="113">
        <f t="shared" si="2"/>
        <v>1425</v>
      </c>
      <c r="F27" s="113">
        <f t="shared" si="2"/>
        <v>1027</v>
      </c>
      <c r="G27" s="113">
        <f t="shared" si="2"/>
        <v>383</v>
      </c>
      <c r="H27" s="113">
        <f t="shared" si="2"/>
        <v>1206</v>
      </c>
      <c r="I27" s="113">
        <f t="shared" si="2"/>
        <v>649</v>
      </c>
      <c r="J27" s="113">
        <f t="shared" si="2"/>
        <v>264</v>
      </c>
      <c r="K27" s="113">
        <f t="shared" si="2"/>
        <v>192</v>
      </c>
      <c r="L27" s="113">
        <f t="shared" si="2"/>
        <v>1006</v>
      </c>
      <c r="M27" s="113">
        <f t="shared" si="2"/>
        <v>645</v>
      </c>
      <c r="N27" s="113">
        <f t="shared" si="2"/>
        <v>1361</v>
      </c>
      <c r="O27" s="113">
        <f t="shared" si="2"/>
        <v>1040</v>
      </c>
      <c r="P27" s="113">
        <f t="shared" si="2"/>
        <v>225</v>
      </c>
      <c r="Q27" s="113">
        <f t="shared" si="2"/>
        <v>561</v>
      </c>
      <c r="R27" s="113">
        <f t="shared" si="2"/>
        <v>418</v>
      </c>
      <c r="S27" s="124">
        <f t="shared" si="1"/>
        <v>11508</v>
      </c>
      <c r="T27" s="10"/>
      <c r="U27" s="9"/>
      <c r="V27" s="11"/>
    </row>
    <row r="28" spans="3:22" ht="13.5" customHeight="1">
      <c r="C28" s="115">
        <f>C27/S27</f>
        <v>0.09610705596107055</v>
      </c>
      <c r="D28" s="116">
        <f>D27/S27</f>
        <v>0</v>
      </c>
      <c r="E28" s="116">
        <f>E27/S27</f>
        <v>0.12382690302398332</v>
      </c>
      <c r="F28" s="116">
        <f>F27/S27</f>
        <v>0.08924226624956552</v>
      </c>
      <c r="G28" s="116">
        <f>G27/S27</f>
        <v>0.033281195689954815</v>
      </c>
      <c r="H28" s="116">
        <f>H27/S27</f>
        <v>0.10479666319082377</v>
      </c>
      <c r="I28" s="116">
        <f>I27/S27</f>
        <v>0.05639555092109837</v>
      </c>
      <c r="J28" s="116">
        <f>J27/S27</f>
        <v>0.022940563086548488</v>
      </c>
      <c r="K28" s="116">
        <f>K27/S27</f>
        <v>0.016684045881126174</v>
      </c>
      <c r="L28" s="116">
        <f>L27/S27</f>
        <v>0.08741744873131735</v>
      </c>
      <c r="M28" s="116">
        <f>M27/S27</f>
        <v>0.05604796663190824</v>
      </c>
      <c r="N28" s="116">
        <f>N27/S27</f>
        <v>0.11826555439694125</v>
      </c>
      <c r="O28" s="116">
        <f>O27/S27</f>
        <v>0.09037191518943344</v>
      </c>
      <c r="P28" s="116">
        <f>P27/S27</f>
        <v>0.019551616266944735</v>
      </c>
      <c r="Q28" s="117">
        <f>Q27/S27</f>
        <v>0.04874869655891554</v>
      </c>
      <c r="R28" s="117">
        <f>R27/S27</f>
        <v>0.03632255822036844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21" width="7.7109375" style="0" customWidth="1"/>
  </cols>
  <sheetData>
    <row r="1" spans="2:2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ht="19.5" customHeight="1">
      <c r="A3" s="130" t="s">
        <v>92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2.75" customHeight="1">
      <c r="A4" s="132" t="s">
        <v>90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s="48" customFormat="1" ht="15" customHeight="1">
      <c r="A5" s="133" t="s">
        <v>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ht="15" customHeight="1">
      <c r="A6" s="134" t="str">
        <f>CONCATENATE(Kriminal!G6," ",Kriminal!H6)</f>
        <v>Statistika Ghal APRIL, 2009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7" t="s">
        <v>0</v>
      </c>
    </row>
    <row r="8" ht="12.75" customHeight="1">
      <c r="R8" s="2"/>
    </row>
    <row r="9" spans="3:21" ht="96" customHeight="1">
      <c r="C9" s="85" t="s">
        <v>39</v>
      </c>
      <c r="D9" s="86" t="s">
        <v>28</v>
      </c>
      <c r="E9" s="86" t="s">
        <v>40</v>
      </c>
      <c r="F9" s="86" t="s">
        <v>128</v>
      </c>
      <c r="G9" s="86" t="s">
        <v>126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7" t="s">
        <v>35</v>
      </c>
      <c r="S9" s="88" t="s">
        <v>36</v>
      </c>
      <c r="T9" s="89" t="s">
        <v>37</v>
      </c>
      <c r="U9" s="90" t="s">
        <v>38</v>
      </c>
    </row>
    <row r="10" spans="1:21" ht="15.75" customHeight="1">
      <c r="A10" s="48"/>
      <c r="B10" s="91" t="s">
        <v>48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0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17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0</v>
      </c>
      <c r="K10" s="92"/>
      <c r="L10" s="92"/>
      <c r="M10" s="92"/>
      <c r="N10" s="92"/>
      <c r="O10" s="92"/>
      <c r="P10" s="92"/>
      <c r="Q10" s="92"/>
      <c r="R10" s="93">
        <f aca="true" t="shared" si="0" ref="R10:R26">SUM(C10:Q10)</f>
        <v>17</v>
      </c>
      <c r="S10" s="94">
        <f>R10/$R$27</f>
        <v>0.013900245298446443</v>
      </c>
      <c r="T10" s="95"/>
      <c r="U10" s="96"/>
    </row>
    <row r="11" spans="2:21" ht="15.75" customHeight="1">
      <c r="B11" s="97" t="s">
        <v>49</v>
      </c>
      <c r="C11" s="98">
        <f>SUMIF('Coppini P. (Ghawdex)'!$D$23:$D$39,B11,'Coppini P. (Ghawdex)'!$Q$23:$Q$39)</f>
        <v>10</v>
      </c>
      <c r="D11" s="98">
        <f>SUMIF('Grixti G. (Ghawdex)'!$D$23:$D$39,B11,'Grixti G. (Ghawdex)'!$Q$23:$Q$39)</f>
        <v>7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114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31</v>
      </c>
      <c r="K11" s="98"/>
      <c r="L11" s="98"/>
      <c r="M11" s="98"/>
      <c r="N11" s="98"/>
      <c r="O11" s="98"/>
      <c r="P11" s="98"/>
      <c r="Q11" s="98"/>
      <c r="R11" s="99">
        <f t="shared" si="0"/>
        <v>165</v>
      </c>
      <c r="S11" s="100">
        <f aca="true" t="shared" si="1" ref="S11:S26">R11/$R$27</f>
        <v>0.1349141455437449</v>
      </c>
      <c r="T11" s="101"/>
      <c r="U11" s="102"/>
    </row>
    <row r="12" spans="2:21" ht="15.75" customHeight="1">
      <c r="B12" s="103" t="s">
        <v>22</v>
      </c>
      <c r="C12" s="104">
        <f>SUMIF('Coppini P. (Ghawdex)'!$D$23:$D$39,B12,'Coppini P. (Ghawdex)'!$Q$23:$Q$39)</f>
        <v>130</v>
      </c>
      <c r="D12" s="104">
        <f>SUMIF('Grixti G. (Ghawdex)'!$D$23:$D$39,B12,'Grixti G. (Ghawdex)'!$Q$23:$Q$39)</f>
        <v>0</v>
      </c>
      <c r="E12" s="104">
        <f>SUMIF('Micallef Trigona A. (Ghawdex)'!$D$23:$D$39,B12,'Micallef Trigona A. (Ghawdex)'!$Q$23:$Q$39)</f>
        <v>56</v>
      </c>
      <c r="F12" s="104">
        <f>SUMIF('Ellul A. (Ghawdex)'!$D$23:$D$39,B12,'Ellul A. (Ghawdex)'!$Q$23:$Q$39)</f>
        <v>17</v>
      </c>
      <c r="G12" s="104">
        <f>SUMIF('Grima E. (Ghawdex)'!$D$23:$D$39,B12,'Grima E. (Ghawdex)'!$Q$23:$Q$39)</f>
        <v>0</v>
      </c>
      <c r="H12" s="104">
        <f>SUMIF('Apap Bologna J. (Ghawdex)'!$D$23:$D$39,B12,'Apap Bologna J. (Ghawdex)'!$Q$23:$Q$39)</f>
        <v>9</v>
      </c>
      <c r="I12" s="104">
        <f>SUMIF('Mallia M. (Ghawdex)'!$D$23:$D$39,B12,'Mallia M. (Ghawdex)'!$Q$23:$Q$39)</f>
        <v>80</v>
      </c>
      <c r="J12" s="104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5">
        <f t="shared" si="0"/>
        <v>292</v>
      </c>
      <c r="S12" s="106">
        <f t="shared" si="1"/>
        <v>0.23875715453802127</v>
      </c>
      <c r="T12" s="107">
        <f>SUM(R10:R12)</f>
        <v>474</v>
      </c>
      <c r="U12" s="108">
        <f>T12/$R$27</f>
        <v>0.3875715453802126</v>
      </c>
    </row>
    <row r="13" spans="2:21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1</v>
      </c>
      <c r="K13" s="92"/>
      <c r="L13" s="92"/>
      <c r="M13" s="92"/>
      <c r="N13" s="92"/>
      <c r="O13" s="92"/>
      <c r="P13" s="92"/>
      <c r="Q13" s="92"/>
      <c r="R13" s="93">
        <f t="shared" si="0"/>
        <v>1</v>
      </c>
      <c r="S13" s="94">
        <f t="shared" si="1"/>
        <v>0.0008176614881439084</v>
      </c>
      <c r="T13" s="95"/>
      <c r="U13" s="96"/>
    </row>
    <row r="14" spans="2:21" ht="15.75" customHeight="1">
      <c r="B14" s="97" t="s">
        <v>129</v>
      </c>
      <c r="C14" s="98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9">
        <f t="shared" si="0"/>
        <v>0</v>
      </c>
      <c r="S14" s="100">
        <f t="shared" si="1"/>
        <v>0</v>
      </c>
      <c r="T14" s="101"/>
      <c r="U14" s="102"/>
    </row>
    <row r="15" spans="2:21" ht="15.75" customHeight="1">
      <c r="B15" s="103" t="s">
        <v>50</v>
      </c>
      <c r="C15" s="104">
        <f>SUMIF('Coppini P. (Ghawdex)'!$D$23:$D$39,B15,'Coppini P. (Ghawdex)'!$Q$23:$Q$39)</f>
        <v>0</v>
      </c>
      <c r="D15" s="104">
        <f>SUMIF('Grixti G. (Ghawdex)'!$D$23:$D$39,B15,'Grixti G. (Ghawdex)'!$Q$23:$Q$39)</f>
        <v>0</v>
      </c>
      <c r="E15" s="104">
        <f>SUMIF('Micallef Trigona A. (Ghawdex)'!$D$23:$D$39,B15,'Micallef Trigona A. (Ghawdex)'!$Q$23:$Q$39)</f>
        <v>0</v>
      </c>
      <c r="F15" s="104">
        <f>SUMIF('Ellul A. (Ghawdex)'!$D$23:$D$39,B15,'Ellul A. (Ghawdex)'!$Q$23:$Q$39)</f>
        <v>0</v>
      </c>
      <c r="G15" s="104">
        <f>SUMIF('Grima E. (Ghawdex)'!$D$23:$D$39,B15,'Grima E. (Ghawdex)'!$Q$23:$Q$39)</f>
        <v>62</v>
      </c>
      <c r="H15" s="104">
        <f>SUMIF('Apap Bologna J. (Ghawdex)'!$D$23:$D$39,B15,'Apap Bologna J. (Ghawdex)'!$Q$23:$Q$39)</f>
        <v>0</v>
      </c>
      <c r="I15" s="104">
        <f>SUMIF('Mallia M. (Ghawdex)'!$D$23:$D$39,B15,'Mallia M. (Ghawdex)'!$Q$23:$Q$39)</f>
        <v>0</v>
      </c>
      <c r="J15" s="104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5">
        <f t="shared" si="0"/>
        <v>73</v>
      </c>
      <c r="S15" s="106">
        <f t="shared" si="1"/>
        <v>0.059689288634505316</v>
      </c>
      <c r="T15" s="107">
        <f>SUM(R13:R15)</f>
        <v>74</v>
      </c>
      <c r="U15" s="108">
        <f>T15/$R$27</f>
        <v>0.06050695012264922</v>
      </c>
    </row>
    <row r="16" spans="2:21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0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3">
        <f t="shared" si="0"/>
        <v>0</v>
      </c>
      <c r="S16" s="94">
        <f t="shared" si="1"/>
        <v>0</v>
      </c>
      <c r="T16" s="95"/>
      <c r="U16" s="96"/>
    </row>
    <row r="17" spans="2:21" ht="15.75" customHeight="1">
      <c r="B17" s="97" t="s">
        <v>51</v>
      </c>
      <c r="C17" s="98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9">
        <f t="shared" si="0"/>
        <v>0</v>
      </c>
      <c r="S17" s="100">
        <f t="shared" si="1"/>
        <v>0</v>
      </c>
      <c r="T17" s="101"/>
      <c r="U17" s="102"/>
    </row>
    <row r="18" spans="2:21" ht="15.75" customHeight="1">
      <c r="B18" s="97" t="s">
        <v>52</v>
      </c>
      <c r="C18" s="98">
        <f>SUMIF('Coppini P. (Ghawdex)'!$D$23:$D$39,B18,'Coppini P. (Ghawdex)'!$Q$23:$Q$39)</f>
        <v>0</v>
      </c>
      <c r="D18" s="98">
        <f>SUMIF('Grixti G. (Ghawdex)'!$D$23:$D$39,B18,'Grixti G. (Ghawdex)'!$Q$23:$Q$39)</f>
        <v>0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9">
        <f t="shared" si="0"/>
        <v>1</v>
      </c>
      <c r="S18" s="100">
        <f t="shared" si="1"/>
        <v>0.0008176614881439084</v>
      </c>
      <c r="T18" s="101"/>
      <c r="U18" s="102"/>
    </row>
    <row r="19" spans="2:21" ht="15.75" customHeight="1">
      <c r="B19" s="97" t="s">
        <v>53</v>
      </c>
      <c r="C19" s="98">
        <f>SUMIF('Coppini P. (Ghawdex)'!$D$23:$D$39,B19,'Coppini P. (Ghawdex)'!$Q$23:$Q$39)</f>
        <v>0</v>
      </c>
      <c r="D19" s="98">
        <f>SUMIF('Grixti G. (Ghawdex)'!$D$23:$D$39,B19,'Grixti G. (Ghawdex)'!$Q$23:$Q$39)</f>
        <v>0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19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9">
        <f t="shared" si="0"/>
        <v>20</v>
      </c>
      <c r="S19" s="100">
        <f t="shared" si="1"/>
        <v>0.016353229762878167</v>
      </c>
      <c r="T19" s="101"/>
      <c r="U19" s="102"/>
    </row>
    <row r="20" spans="2:21" ht="15.75" customHeight="1">
      <c r="B20" s="103" t="s">
        <v>54</v>
      </c>
      <c r="C20" s="104">
        <f>SUMIF('Coppini P. (Ghawdex)'!$D$23:$D$39,B20,'Coppini P. (Ghawdex)'!$Q$23:$Q$39)</f>
        <v>0</v>
      </c>
      <c r="D20" s="104">
        <f>SUMIF('Grixti G. (Ghawdex)'!$D$23:$D$39,B20,'Grixti G. (Ghawdex)'!$Q$23:$Q$39)</f>
        <v>0</v>
      </c>
      <c r="E20" s="104">
        <f>SUMIF('Micallef Trigona A. (Ghawdex)'!$D$23:$D$39,B20,'Micallef Trigona A. (Ghawdex)'!$Q$23:$Q$39)</f>
        <v>0</v>
      </c>
      <c r="F20" s="104">
        <f>SUMIF('Ellul A. (Ghawdex)'!$D$23:$D$39,B20,'Ellul A. (Ghawdex)'!$Q$23:$Q$39)</f>
        <v>0</v>
      </c>
      <c r="G20" s="104">
        <f>SUMIF('Grima E. (Ghawdex)'!$D$23:$D$39,B20,'Grima E. (Ghawdex)'!$Q$23:$Q$39)</f>
        <v>0</v>
      </c>
      <c r="H20" s="104">
        <f>SUMIF('Apap Bologna J. (Ghawdex)'!$D$23:$D$39,B20,'Apap Bologna J. (Ghawdex)'!$Q$23:$Q$39)</f>
        <v>0</v>
      </c>
      <c r="I20" s="104">
        <f>SUMIF('Mallia M. (Ghawdex)'!$D$23:$D$39,B20,'Mallia M. (Ghawdex)'!$Q$23:$Q$39)</f>
        <v>0</v>
      </c>
      <c r="J20" s="104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5">
        <f t="shared" si="0"/>
        <v>0</v>
      </c>
      <c r="S20" s="106">
        <f t="shared" si="1"/>
        <v>0</v>
      </c>
      <c r="T20" s="107">
        <f>SUM(R16:R20)</f>
        <v>21</v>
      </c>
      <c r="U20" s="108">
        <f>T20/$R$27</f>
        <v>0.017170891251022075</v>
      </c>
    </row>
    <row r="21" spans="2:21" ht="15.75" customHeight="1">
      <c r="B21" s="91" t="s">
        <v>55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71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10</v>
      </c>
      <c r="K21" s="92"/>
      <c r="L21" s="92"/>
      <c r="M21" s="92"/>
      <c r="N21" s="92"/>
      <c r="O21" s="92"/>
      <c r="P21" s="92"/>
      <c r="Q21" s="92"/>
      <c r="R21" s="93">
        <f t="shared" si="0"/>
        <v>81</v>
      </c>
      <c r="S21" s="94">
        <f t="shared" si="1"/>
        <v>0.06623058053965658</v>
      </c>
      <c r="T21" s="95"/>
      <c r="U21" s="96"/>
    </row>
    <row r="22" spans="2:21" ht="15.75" customHeight="1">
      <c r="B22" s="103" t="s">
        <v>56</v>
      </c>
      <c r="C22" s="104">
        <f>SUMIF('Coppini P. (Ghawdex)'!$D$23:$D$39,B22,'Coppini P. (Ghawdex)'!$Q$23:$Q$39)</f>
        <v>0</v>
      </c>
      <c r="D22" s="104">
        <f>SUMIF('Grixti G. (Ghawdex)'!$D$23:$D$39,B22,'Grixti G. (Ghawdex)'!$Q$23:$Q$39)</f>
        <v>0</v>
      </c>
      <c r="E22" s="104">
        <f>SUMIF('Micallef Trigona A. (Ghawdex)'!$D$23:$D$39,B22,'Micallef Trigona A. (Ghawdex)'!$Q$23:$Q$39)</f>
        <v>0</v>
      </c>
      <c r="F22" s="104">
        <f>SUMIF('Ellul A. (Ghawdex)'!$D$23:$D$39,B22,'Ellul A. (Ghawdex)'!$Q$23:$Q$39)</f>
        <v>0</v>
      </c>
      <c r="G22" s="104">
        <f>SUMIF('Grima E. (Ghawdex)'!$D$23:$D$39,B22,'Grima E. (Ghawdex)'!$Q$23:$Q$39)</f>
        <v>0</v>
      </c>
      <c r="H22" s="104">
        <f>SUMIF('Apap Bologna J. (Ghawdex)'!$D$23:$D$39,B22,'Apap Bologna J. (Ghawdex)'!$Q$23:$Q$39)</f>
        <v>0</v>
      </c>
      <c r="I22" s="104">
        <f>SUMIF('Mallia M. (Ghawdex)'!$D$23:$D$39,B22,'Mallia M. (Ghawdex)'!$Q$23:$Q$39)</f>
        <v>0</v>
      </c>
      <c r="J22" s="104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5">
        <f t="shared" si="0"/>
        <v>1</v>
      </c>
      <c r="S22" s="106">
        <f t="shared" si="1"/>
        <v>0.0008176614881439084</v>
      </c>
      <c r="T22" s="107">
        <f>SUM(R21:R22)</f>
        <v>82</v>
      </c>
      <c r="U22" s="108">
        <f>T22/$R$27</f>
        <v>0.06704824202780049</v>
      </c>
    </row>
    <row r="23" spans="2:21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14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0</v>
      </c>
      <c r="G23" s="92">
        <f>SUMIF('Grima E. (Ghawdex)'!$D$23:$D$39,B23,'Grima E. (Ghawdex)'!$Q$23:$Q$39)</f>
        <v>518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3">
        <f>SUM(C23:Q23)</f>
        <v>568</v>
      </c>
      <c r="S23" s="109">
        <f t="shared" si="1"/>
        <v>0.46443172526574</v>
      </c>
      <c r="T23" s="110">
        <f>SUM(R23)</f>
        <v>568</v>
      </c>
      <c r="U23" s="111">
        <f>T23/$R$27</f>
        <v>0.46443172526574</v>
      </c>
    </row>
    <row r="24" spans="2:21" ht="15.75" customHeight="1">
      <c r="B24" s="91" t="s">
        <v>112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4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3">
        <f t="shared" si="0"/>
        <v>4</v>
      </c>
      <c r="S24" s="109">
        <f t="shared" si="1"/>
        <v>0.003270645952575634</v>
      </c>
      <c r="T24" s="110">
        <f>SUM(R24)</f>
        <v>4</v>
      </c>
      <c r="U24" s="111">
        <f>T24/$R$27</f>
        <v>0.003270645952575634</v>
      </c>
    </row>
    <row r="25" spans="2:21" ht="15.75" customHeight="1">
      <c r="B25" s="91" t="s">
        <v>113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3">
        <f>SUM(C25:Q25)</f>
        <v>0</v>
      </c>
      <c r="S25" s="109">
        <f t="shared" si="1"/>
        <v>0</v>
      </c>
      <c r="T25" s="110">
        <f>SUM(R25)</f>
        <v>0</v>
      </c>
      <c r="U25" s="111">
        <f>T25/$R$27</f>
        <v>0</v>
      </c>
    </row>
    <row r="26" spans="2:21" ht="15.75" customHeight="1" thickBot="1">
      <c r="B26" s="91" t="s">
        <v>114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3">
        <f t="shared" si="0"/>
        <v>0</v>
      </c>
      <c r="S26" s="109">
        <f t="shared" si="1"/>
        <v>0</v>
      </c>
      <c r="T26" s="110">
        <f>SUM(R26)</f>
        <v>0</v>
      </c>
      <c r="U26" s="111">
        <f>T26/$R$27</f>
        <v>0</v>
      </c>
    </row>
    <row r="27" spans="2:21" ht="13.5" customHeight="1" thickBot="1">
      <c r="B27" s="112" t="s">
        <v>35</v>
      </c>
      <c r="C27" s="113">
        <f aca="true" t="shared" si="2" ref="C27:R27">SUM(C10:C26)</f>
        <v>140</v>
      </c>
      <c r="D27" s="113">
        <f t="shared" si="2"/>
        <v>21</v>
      </c>
      <c r="E27" s="113">
        <f t="shared" si="2"/>
        <v>59</v>
      </c>
      <c r="F27" s="113">
        <f t="shared" si="2"/>
        <v>17</v>
      </c>
      <c r="G27" s="113">
        <f t="shared" si="2"/>
        <v>806</v>
      </c>
      <c r="H27" s="113">
        <f t="shared" si="2"/>
        <v>9</v>
      </c>
      <c r="I27" s="113">
        <f t="shared" si="2"/>
        <v>80</v>
      </c>
      <c r="J27" s="113">
        <f t="shared" si="2"/>
        <v>91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4">
        <f t="shared" si="2"/>
        <v>1223</v>
      </c>
      <c r="S27" s="10"/>
      <c r="T27" s="9"/>
      <c r="U27" s="11"/>
    </row>
    <row r="28" spans="3:21" ht="13.5" customHeight="1">
      <c r="C28" s="115">
        <f>C27/R27</f>
        <v>0.11447260834014718</v>
      </c>
      <c r="D28" s="116">
        <f>D27/R27</f>
        <v>0.017170891251022075</v>
      </c>
      <c r="E28" s="116">
        <f>E27/R27</f>
        <v>0.0482420278004906</v>
      </c>
      <c r="F28" s="116">
        <f>F27/R27</f>
        <v>0.013900245298446443</v>
      </c>
      <c r="G28" s="116">
        <f>G27/R27</f>
        <v>0.6590351594439902</v>
      </c>
      <c r="H28" s="116">
        <f>H27/R27</f>
        <v>0.007358953393295176</v>
      </c>
      <c r="I28" s="116">
        <f>I27/R27</f>
        <v>0.06541291905151267</v>
      </c>
      <c r="J28" s="116">
        <f>J27/R27</f>
        <v>0.07440719542109567</v>
      </c>
      <c r="K28" s="116">
        <f>K27/R27</f>
        <v>0</v>
      </c>
      <c r="L28" s="116">
        <f>L27/R27</f>
        <v>0</v>
      </c>
      <c r="M28" s="116">
        <f>M27/R27</f>
        <v>0</v>
      </c>
      <c r="N28" s="116">
        <f>N27/R27</f>
        <v>0</v>
      </c>
      <c r="O28" s="116">
        <f>O27/R27</f>
        <v>0</v>
      </c>
      <c r="P28" s="116">
        <f>P27/R27</f>
        <v>0</v>
      </c>
      <c r="Q28" s="116">
        <f>Q27/R27</f>
        <v>0</v>
      </c>
      <c r="R28" s="10"/>
      <c r="S28" s="8"/>
      <c r="T28" s="8"/>
      <c r="U28" s="8"/>
    </row>
    <row r="29" spans="11:17" ht="12.75">
      <c r="K29" t="e">
        <f aca="true" t="shared" si="3" ref="K29:Q29">K28/$R$28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</row>
  </sheetData>
  <sheetProtection/>
  <mergeCells count="4">
    <mergeCell ref="A3:U3"/>
    <mergeCell ref="A4:U4"/>
    <mergeCell ref="A5:U5"/>
    <mergeCell ref="A6:U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4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9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8515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J.'!$Q$24</f>
        <v>48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48</v>
      </c>
      <c r="R24" s="5"/>
      <c r="S24" s="40"/>
      <c r="T24" s="5"/>
      <c r="U24" s="44">
        <f aca="true" t="shared" si="1" ref="U24:U39">IF(ISNUMBER(Q24),Q24,0)-IF(ISNUMBER(S24),S24,0)</f>
        <v>48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381</v>
      </c>
      <c r="H25" s="5"/>
      <c r="I25" s="40">
        <v>11</v>
      </c>
      <c r="J25" s="5"/>
      <c r="K25" s="40">
        <v>13</v>
      </c>
      <c r="L25" s="5"/>
      <c r="M25" s="40"/>
      <c r="N25" s="5"/>
      <c r="O25" s="40"/>
      <c r="P25" s="5"/>
      <c r="Q25" s="44">
        <f t="shared" si="0"/>
        <v>379</v>
      </c>
      <c r="R25" s="5"/>
      <c r="S25" s="40"/>
      <c r="T25" s="5"/>
      <c r="U25" s="44">
        <f t="shared" si="1"/>
        <v>379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4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4</v>
      </c>
      <c r="R29" s="5"/>
      <c r="S29" s="40"/>
      <c r="T29" s="5"/>
      <c r="U29" s="44">
        <f t="shared" si="1"/>
        <v>4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J.'!$Q$30</f>
        <v>8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8</v>
      </c>
      <c r="R30" s="5"/>
      <c r="S30" s="40"/>
      <c r="T30" s="5"/>
      <c r="U30" s="44">
        <f t="shared" si="1"/>
        <v>8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J.'!$Q$34</f>
        <v>4</v>
      </c>
      <c r="H34" s="5"/>
      <c r="I34" s="40"/>
      <c r="J34" s="5"/>
      <c r="K34" s="40">
        <v>1</v>
      </c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701</v>
      </c>
      <c r="H36" s="5"/>
      <c r="I36" s="40">
        <v>27</v>
      </c>
      <c r="J36" s="5"/>
      <c r="K36" s="40">
        <v>72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656</v>
      </c>
      <c r="R36" s="5"/>
      <c r="S36" s="40"/>
      <c r="T36" s="5"/>
      <c r="U36" s="44">
        <f>IF(ISNUMBER(Q36),Q36,0)-IF(ISNUMBER(S36),S36,0)</f>
        <v>656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1154</v>
      </c>
      <c r="H41" s="44"/>
      <c r="I41" s="45">
        <f>SUM(I23:I39)</f>
        <v>38</v>
      </c>
      <c r="J41" s="44"/>
      <c r="K41" s="45">
        <f>SUM(K23:K39)</f>
        <v>86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1106</v>
      </c>
      <c r="R41" s="44"/>
      <c r="S41" s="45">
        <f>SUM(S23:S39)</f>
        <v>0</v>
      </c>
      <c r="T41" s="44"/>
      <c r="U41" s="45">
        <f>SUM(U23:U39)</f>
        <v>1106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139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72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APRIL, 2009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130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129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57</v>
      </c>
      <c r="O49" s="30"/>
      <c r="R49" s="43" t="s">
        <v>104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</cp:lastModifiedBy>
  <cp:lastPrinted>2009-11-18T12:25:09Z</cp:lastPrinted>
  <dcterms:created xsi:type="dcterms:W3CDTF">2001-09-20T13:22:09Z</dcterms:created>
  <dcterms:modified xsi:type="dcterms:W3CDTF">2010-01-18T14:23:52Z</dcterms:modified>
  <cp:category/>
  <cp:version/>
  <cp:contentType/>
  <cp:contentStatus/>
</cp:coreProperties>
</file>