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" yWindow="65521" windowWidth="5805" windowHeight="7185" tabRatio="1000" activeTab="1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<sst xmlns="http://schemas.openxmlformats.org/spreadsheetml/2006/main" count="1377" uniqueCount="169">
  <si>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</si>
  <si>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</si>
  <si>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</si>
  <si>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</si>
  <si>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</si>
  <si>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</si>
  <si>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</si>
  <si>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</si>
  <si>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</si>
  <si>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</si>
  <si>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</si>
  <si>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</si>
  <si>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</si>
  <si>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</si>
  <si>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</si>
  <si>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</si>
  <si>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</si>
  <si>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</si>
  <si>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</si>
  <si>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</si>
  <si>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</si>
  <si>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</si>
  <si>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</si>
  <si>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</si>
  <si>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</si>
  <si>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</si>
  <si>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</si>
  <si>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</si>
  <si>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</si>
  <si>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</si>
  <si>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</si>
  <si>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</si>
  <si>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</si>
  <si>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</si>
  <si>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</si>
  <si>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</si>
  <si>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</si>
  <si>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</si>
  <si>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</si>
  <si>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</si>
  <si>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</si>
  <si>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DIN IL-FORMOLA GHANDHA TASAL GHANDI FL-EWWEL JUM TA' XOGHOL TA' KULL XAHAR.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</si>
  <si>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</si>
  <si>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</si>
  <si>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</si>
  <si>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</si>
  <si>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</si>
  <si>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</si>
  <si>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</si>
  <si>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</si>
  <si>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</si>
  <si>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</si>
  <si>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</si>
  <si>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</si>
  <si>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</si>
  <si>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</si>
  <si>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</si>
  <si>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</si>
  <si>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</si>
  <si>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</si>
  <si>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</si>
  <si>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</si>
  <si>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</si>
  <si>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</si>
  <si>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</si>
  <si>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</si>
  <si>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</si>
  <si>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</si>
  <si>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</si>
  <si>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</si>
  <si>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</si>
  <si>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</si>
  <si>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</si>
  <si>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</si>
  <si>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</si>
  <si>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</si>
  <si>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Ms. Benjamina Mifsud</t>
  </si>
  <si>
    <t>Mr. Brian Avellino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</si>
  <si>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</si>
  <si>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</si>
  <si>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</si>
  <si>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</si>
  <si>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</si>
  <si>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</si>
  <si>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</si>
  <si>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</si>
  <si>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</si>
  <si>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</si>
  <si>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</si>
  <si>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</si>
  <si>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</si>
  <si>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Mag. Joseph Apap Bologna</t>
  </si>
  <si>
    <t>Mag. Joseph Cassar</t>
  </si>
  <si>
    <t>Mag. Saviour Demicoli</t>
  </si>
  <si>
    <t>Mag. Giovanni Grixti</t>
  </si>
  <si>
    <t>Mag. Miriam Hayman</t>
  </si>
  <si>
    <t>Mag. Michael Mallia</t>
  </si>
  <si>
    <t>Mag. Silvio Meli</t>
  </si>
  <si>
    <t>Mag. Anthony Micallef Trigona</t>
  </si>
  <si>
    <t>Mag. Antonio Mizzi</t>
  </si>
  <si>
    <t>Mag. Jacqueline Padovani Grima</t>
  </si>
  <si>
    <t>Mag. Consuelo Scerri Herrera</t>
  </si>
  <si>
    <t>Mag. Paul Coppini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</si>
  <si>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</si>
  <si>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</si>
  <si>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</si>
  <si>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</si>
  <si>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</si>
  <si>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</si>
  <si>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</si>
  <si>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</si>
  <si>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</si>
  <si>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</si>
  <si>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</si>
  <si>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</si>
  <si>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</si>
  <si>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Imh. Galea Debono Joseph</t>
  </si>
  <si>
    <t>Imh. Valenzia Geoffrey</t>
  </si>
  <si>
    <t>Valenzia Geoffrey</t>
  </si>
  <si>
    <t>Magistrat Dr. Laurence Quintano LL.D.</t>
  </si>
  <si>
    <t>Camilleri Gino</t>
  </si>
  <si>
    <t>Mag. Laurence Quintano</t>
  </si>
  <si>
    <t>Mr. Mario Mifsud</t>
  </si>
  <si>
    <t>Imh. Camilleri Gino</t>
  </si>
  <si>
    <t>Scicluna David</t>
  </si>
  <si>
    <t>Mag. Antonio Giovanni Vella</t>
  </si>
  <si>
    <t>Magistrat Dr. Antonio Giovanni Vella LL.D.</t>
  </si>
  <si>
    <t>Vella</t>
  </si>
  <si>
    <t>Imh. Scicluna David</t>
  </si>
  <si>
    <t>Scerri Herrera C</t>
  </si>
  <si>
    <t>Minorenni</t>
  </si>
  <si>
    <t>Sahha u Sigurta</t>
  </si>
  <si>
    <t>Qorti tal-Familja</t>
  </si>
  <si>
    <t>DIN IL-FORMOLA GHANDHA TASAL GHANDI FL-EWWEL GIMGHA TA' XOGHOL TA' KULL XAHAR.</t>
  </si>
  <si>
    <t>DIN IL-FORMOLA GHANDHA TASAL GHANDI FL-EWWEL gimgha TA' XOGHOL TA' KULL XAHAR.</t>
  </si>
  <si>
    <t>Ms Sue Fenech</t>
  </si>
  <si>
    <t>Quintano</t>
  </si>
  <si>
    <t>G.Caruana Demajo</t>
  </si>
  <si>
    <t>Magistrat Dr. Audrey Demicoli LL.D</t>
  </si>
  <si>
    <t>Mag. Audrey Demicoli</t>
  </si>
  <si>
    <t>Demicoli A</t>
  </si>
  <si>
    <t>Magistrat Dr. Doreen Clarke LL.D.</t>
  </si>
  <si>
    <t>Magistrat Dr. Edwina Grima LL.D.</t>
  </si>
  <si>
    <t>Demicoli S.</t>
  </si>
  <si>
    <t>Clarke</t>
  </si>
  <si>
    <t>Grima</t>
  </si>
  <si>
    <t>Mag. Doreen Clarke</t>
  </si>
  <si>
    <t>Mag. Edwina Grima</t>
  </si>
  <si>
    <t>Magistrat Dr. Anthony Ellul LL.D.</t>
  </si>
  <si>
    <t>Mag. Anthony Ellul</t>
  </si>
  <si>
    <t>Ellul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</si>
  <si>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</si>
  <si>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Direttur Qrati Kriminali</t>
  </si>
  <si>
    <t>ECO Tax</t>
  </si>
  <si>
    <t>*</t>
  </si>
  <si>
    <t>Kumpilazzjonijiet Sommarji</t>
  </si>
  <si>
    <t>NOVEMBRU, 2008</t>
  </si>
  <si>
    <t>Sciberras Philip (G)</t>
  </si>
  <si>
    <t>Ms. Marika Sammut</t>
  </si>
  <si>
    <t>Ms. Stephania Testa</t>
  </si>
  <si>
    <t>Ms. Marica Mifsud</t>
  </si>
  <si>
    <t>Mr. John Muscat</t>
  </si>
  <si>
    <t>Ms. Cettina Gauci</t>
  </si>
  <si>
    <t>Caruana Demajo G.</t>
  </si>
  <si>
    <t>Mr. Daniel Sacco</t>
  </si>
  <si>
    <t>Ms. Nadia Fiott</t>
  </si>
  <si>
    <t>Mr Robert Bugeja</t>
  </si>
  <si>
    <t>Ms. Elizabeth Quintano</t>
  </si>
  <si>
    <t>Ms Carmen Aquilina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</si>
</sst>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%"/>
    <numFmt numFmtId="173" formatCode="##0.00%"/>
    <numFmt numFmtId="174" formatCode="##0.0%"/>
    <numFmt numFmtId="175" formatCode="#,###"/>
  </numFmts>
  <fonts count="33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8" borderId="0" applyNumberFormat="0" applyBorder="0" applyAlignment="0" applyProtection="0"/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0" xfId="0" applyFill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/>
      <protection/>
    </xf>
    <xf numFmtId="175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17" borderId="29" xfId="0" applyFont="1" applyFill="1" applyBorder="1" applyAlignment="1">
      <alignment horizontal="center"/>
    </xf>
    <xf numFmtId="0" fontId="13" fillId="17" borderId="12" xfId="0" applyFont="1" applyFill="1" applyBorder="1" applyAlignment="1">
      <alignment horizontal="center"/>
    </xf>
    <xf numFmtId="0" fontId="13" fillId="17" borderId="11" xfId="0" applyFont="1" applyFill="1" applyBorder="1" applyAlignment="1">
      <alignment horizontal="center"/>
    </xf>
    <xf numFmtId="0" fontId="13" fillId="17" borderId="30" xfId="0" applyFont="1" applyFill="1" applyBorder="1" applyAlignment="1">
      <alignment horizontal="center"/>
    </xf>
    <xf numFmtId="0" fontId="13" fillId="17" borderId="3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3" fillId="17" borderId="32" xfId="0" applyFont="1" applyFill="1" applyBorder="1" applyAlignment="1">
      <alignment horizontal="center"/>
    </xf>
    <xf numFmtId="0" fontId="13" fillId="17" borderId="33" xfId="0" applyFont="1" applyFill="1" applyBorder="1" applyAlignment="1">
      <alignment horizontal="center"/>
    </xf>
    <xf numFmtId="0" fontId="13" fillId="15" borderId="29" xfId="0" applyFont="1" applyFill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34" xfId="0" applyFont="1" applyFill="1" applyBorder="1" applyAlignment="1">
      <alignment horizontal="center"/>
    </xf>
    <xf numFmtId="0" fontId="13" fillId="15" borderId="35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13" fillId="1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1" fillId="17" borderId="37" xfId="0" applyFont="1" applyFill="1" applyBorder="1" applyAlignment="1">
      <alignment horizontal="right"/>
    </xf>
    <xf numFmtId="0" fontId="1" fillId="17" borderId="38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0" fillId="8" borderId="36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textRotation="90"/>
    </xf>
    <xf numFmtId="0" fontId="1" fillId="8" borderId="38" xfId="0" applyFont="1" applyFill="1" applyBorder="1" applyAlignment="1">
      <alignment horizontal="center" vertical="center" textRotation="90"/>
    </xf>
    <xf numFmtId="0" fontId="1" fillId="17" borderId="37" xfId="0" applyFont="1" applyFill="1" applyBorder="1" applyAlignment="1">
      <alignment horizontal="center" vertical="center" textRotation="90"/>
    </xf>
    <xf numFmtId="0" fontId="0" fillId="17" borderId="37" xfId="0" applyFill="1" applyBorder="1" applyAlignment="1">
      <alignment horizontal="center" vertical="center" textRotation="90"/>
    </xf>
    <xf numFmtId="0" fontId="0" fillId="17" borderId="41" xfId="0" applyFill="1" applyBorder="1" applyAlignment="1">
      <alignment horizontal="center" vertical="center" textRotation="90"/>
    </xf>
    <xf numFmtId="0" fontId="0" fillId="8" borderId="29" xfId="0" applyFill="1" applyBorder="1" applyAlignment="1">
      <alignment/>
    </xf>
    <xf numFmtId="0" fontId="7" fillId="15" borderId="1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174" fontId="7" fillId="17" borderId="1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42" xfId="0" applyFont="1" applyFill="1" applyBorder="1" applyAlignment="1">
      <alignment horizontal="center"/>
    </xf>
    <xf numFmtId="0" fontId="0" fillId="8" borderId="35" xfId="0" applyFill="1" applyBorder="1" applyAlignment="1">
      <alignment/>
    </xf>
    <xf numFmtId="0" fontId="7" fillId="15" borderId="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174" fontId="7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3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74" fontId="7" fillId="17" borderId="1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174" fontId="7" fillId="17" borderId="44" xfId="0" applyNumberFormat="1" applyFont="1" applyFill="1" applyBorder="1" applyAlignment="1">
      <alignment horizontal="center"/>
    </xf>
    <xf numFmtId="174" fontId="7" fillId="17" borderId="37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174" fontId="7" fillId="17" borderId="41" xfId="0" applyNumberFormat="1" applyFont="1" applyFill="1" applyBorder="1" applyAlignment="1">
      <alignment horizontal="center"/>
    </xf>
    <xf numFmtId="0" fontId="1" fillId="8" borderId="45" xfId="0" applyFont="1" applyFill="1" applyBorder="1" applyAlignment="1">
      <alignment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174" fontId="8" fillId="8" borderId="32" xfId="0" applyNumberFormat="1" applyFont="1" applyFill="1" applyBorder="1" applyAlignment="1">
      <alignment horizontal="center"/>
    </xf>
    <xf numFmtId="174" fontId="8" fillId="8" borderId="10" xfId="0" applyNumberFormat="1" applyFont="1" applyFill="1" applyBorder="1" applyAlignment="1">
      <alignment horizontal="center"/>
    </xf>
    <xf numFmtId="174" fontId="8" fillId="8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18" borderId="0" xfId="0" applyFill="1" applyAlignment="1" applyProtection="1">
      <alignment/>
      <protection/>
    </xf>
    <xf numFmtId="0" fontId="10" fillId="8" borderId="48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-Octo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7">
        <row r="23">
          <cell r="Q23">
            <v>52</v>
          </cell>
        </row>
        <row r="24">
          <cell r="Q24">
            <v>1</v>
          </cell>
        </row>
        <row r="25">
          <cell r="Q25">
            <v>381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7</v>
          </cell>
        </row>
        <row r="30">
          <cell r="Q30">
            <v>32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6</v>
          </cell>
        </row>
        <row r="35">
          <cell r="Q35">
            <v>8</v>
          </cell>
        </row>
        <row r="36">
          <cell r="Q36">
            <v>665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1218</v>
          </cell>
        </row>
        <row r="24">
          <cell r="Q24">
            <v>101</v>
          </cell>
        </row>
        <row r="25">
          <cell r="Q25">
            <v>35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2</v>
          </cell>
        </row>
        <row r="33">
          <cell r="Q33">
            <v>47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2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230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18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298</v>
          </cell>
        </row>
        <row r="35">
          <cell r="Q35">
            <v>0</v>
          </cell>
        </row>
        <row r="36">
          <cell r="Q36">
            <v>433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2</v>
          </cell>
        </row>
        <row r="24">
          <cell r="Q24">
            <v>107</v>
          </cell>
        </row>
        <row r="25">
          <cell r="Q25">
            <v>103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150</v>
          </cell>
        </row>
        <row r="35">
          <cell r="Q35">
            <v>52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2">
        <row r="23">
          <cell r="Q23">
            <v>144</v>
          </cell>
        </row>
        <row r="24">
          <cell r="Q24">
            <v>460</v>
          </cell>
        </row>
        <row r="25">
          <cell r="Q25">
            <v>180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20</v>
          </cell>
        </row>
        <row r="35">
          <cell r="Q35">
            <v>40</v>
          </cell>
        </row>
        <row r="36">
          <cell r="Q36">
            <v>259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330</v>
          </cell>
        </row>
        <row r="25">
          <cell r="Q25">
            <v>54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64</v>
          </cell>
        </row>
        <row r="31">
          <cell r="Q31">
            <v>35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232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36</v>
          </cell>
        </row>
        <row r="24">
          <cell r="Q24">
            <v>42</v>
          </cell>
        </row>
        <row r="25">
          <cell r="Q25">
            <v>72</v>
          </cell>
        </row>
        <row r="26">
          <cell r="Q26">
            <v>55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33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7</v>
          </cell>
        </row>
        <row r="24">
          <cell r="Q24">
            <v>1</v>
          </cell>
        </row>
        <row r="25">
          <cell r="Q25">
            <v>63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47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412</v>
          </cell>
        </row>
        <row r="25">
          <cell r="Q25">
            <v>147</v>
          </cell>
        </row>
        <row r="26">
          <cell r="Q26">
            <v>80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13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263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0</v>
          </cell>
        </row>
        <row r="24">
          <cell r="Q24">
            <v>194</v>
          </cell>
        </row>
        <row r="25">
          <cell r="Q25">
            <v>22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302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20</v>
          </cell>
        </row>
        <row r="24">
          <cell r="Q24">
            <v>68</v>
          </cell>
        </row>
        <row r="25">
          <cell r="Q25">
            <v>23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1297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34</v>
          </cell>
        </row>
        <row r="36">
          <cell r="Q36">
            <v>0</v>
          </cell>
        </row>
        <row r="37">
          <cell r="Q37">
            <v>19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361</v>
          </cell>
        </row>
        <row r="25">
          <cell r="Q25">
            <v>59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251</v>
          </cell>
        </row>
        <row r="30">
          <cell r="Q30">
            <v>21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64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16</v>
          </cell>
        </row>
        <row r="24">
          <cell r="Q24">
            <v>134</v>
          </cell>
        </row>
        <row r="25">
          <cell r="Q25">
            <v>54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21</v>
          </cell>
        </row>
        <row r="25">
          <cell r="Q25">
            <v>38</v>
          </cell>
        </row>
        <row r="26">
          <cell r="Q26">
            <v>0</v>
          </cell>
        </row>
        <row r="27">
          <cell r="Q27">
            <v>93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141</v>
          </cell>
        </row>
        <row r="36">
          <cell r="Q36">
            <v>188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77</v>
          </cell>
        </row>
        <row r="25">
          <cell r="Q25">
            <v>65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27</v>
          </cell>
        </row>
        <row r="31">
          <cell r="Q31">
            <v>2</v>
          </cell>
        </row>
        <row r="32">
          <cell r="Q32">
            <v>37</v>
          </cell>
        </row>
        <row r="33">
          <cell r="Q33">
            <v>0</v>
          </cell>
        </row>
        <row r="34">
          <cell r="Q34">
            <v>11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63</v>
          </cell>
        </row>
        <row r="39">
          <cell r="Q39">
            <v>171</v>
          </cell>
        </row>
      </sheetData>
      <sheetData sheetId="23">
        <row r="25">
          <cell r="Q25">
            <v>0</v>
          </cell>
        </row>
        <row r="27">
          <cell r="Q27">
            <v>57</v>
          </cell>
        </row>
        <row r="29">
          <cell r="Q29">
            <v>3</v>
          </cell>
        </row>
        <row r="31">
          <cell r="Q31">
            <v>2</v>
          </cell>
        </row>
        <row r="33">
          <cell r="Q33">
            <v>0</v>
          </cell>
        </row>
        <row r="35">
          <cell r="Q35">
            <v>1</v>
          </cell>
        </row>
        <row r="37">
          <cell r="Q37">
            <v>0</v>
          </cell>
        </row>
      </sheetData>
      <sheetData sheetId="24">
        <row r="25">
          <cell r="Q25">
            <v>23</v>
          </cell>
        </row>
      </sheetData>
      <sheetData sheetId="25">
        <row r="25">
          <cell r="Q25">
            <v>14</v>
          </cell>
        </row>
        <row r="27">
          <cell r="Q27">
            <v>28</v>
          </cell>
        </row>
        <row r="29">
          <cell r="Q29">
            <v>64</v>
          </cell>
        </row>
        <row r="31">
          <cell r="Q31">
            <v>0</v>
          </cell>
        </row>
        <row r="33">
          <cell r="Q33">
            <v>128</v>
          </cell>
        </row>
        <row r="35">
          <cell r="Q35">
            <v>6</v>
          </cell>
        </row>
        <row r="37">
          <cell r="Q37">
            <v>0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139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9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</v>
          </cell>
        </row>
        <row r="30">
          <cell r="Q30">
            <v>0</v>
          </cell>
        </row>
        <row r="31">
          <cell r="Q31">
            <v>2</v>
          </cell>
        </row>
        <row r="32">
          <cell r="Q32">
            <v>6</v>
          </cell>
        </row>
        <row r="33">
          <cell r="Q33">
            <v>9</v>
          </cell>
        </row>
        <row r="34">
          <cell r="Q34">
            <v>0</v>
          </cell>
        </row>
        <row r="35">
          <cell r="Q35">
            <v>17</v>
          </cell>
        </row>
        <row r="36">
          <cell r="Q36">
            <v>19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3</v>
          </cell>
        </row>
        <row r="25">
          <cell r="Q25">
            <v>41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243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30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22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60</v>
          </cell>
        </row>
        <row r="24">
          <cell r="Q24">
            <v>47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67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17</v>
          </cell>
        </row>
        <row r="33">
          <cell r="Q33">
            <v>0</v>
          </cell>
        </row>
        <row r="34">
          <cell r="Q34">
            <v>53</v>
          </cell>
        </row>
        <row r="35">
          <cell r="Q35">
            <v>0</v>
          </cell>
        </row>
        <row r="36">
          <cell r="Q36">
            <v>471</v>
          </cell>
        </row>
        <row r="37">
          <cell r="Q37">
            <v>3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28</v>
          </cell>
        </row>
        <row r="24">
          <cell r="Q24">
            <v>6</v>
          </cell>
        </row>
        <row r="25">
          <cell r="Q25">
            <v>0</v>
          </cell>
        </row>
        <row r="26">
          <cell r="Q26">
            <v>2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8</v>
          </cell>
        </row>
        <row r="35">
          <cell r="Q35">
            <v>1</v>
          </cell>
        </row>
        <row r="36">
          <cell r="Q36">
            <v>36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showGridLines="0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ht="20.25">
      <c r="H3" s="3" t="s">
        <v>84</v>
      </c>
    </row>
    <row r="5" ht="15">
      <c r="H5" s="4" t="s">
        <v>85</v>
      </c>
    </row>
    <row r="6" spans="7:9" ht="15">
      <c r="G6" s="50" t="s">
        <v>86</v>
      </c>
      <c r="H6" s="6" t="s">
        <v>156</v>
      </c>
      <c r="I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</row>
    <row r="8" ht="13.5" thickBot="1"/>
    <row r="9" spans="2:14" ht="12.75">
      <c r="B9" s="128"/>
      <c r="C9" s="128"/>
      <c r="D9" s="128"/>
      <c r="E9" s="128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</row>
    <row r="10" spans="2:14" ht="12.75">
      <c r="B10" s="128"/>
      <c r="C10" s="128"/>
      <c r="D10" s="128"/>
      <c r="E10" s="128"/>
      <c r="F10" s="46"/>
      <c r="G10" s="55"/>
      <c r="H10" s="56" t="s">
        <v>2</v>
      </c>
      <c r="I10" s="56" t="s">
        <v>3</v>
      </c>
      <c r="J10" s="56" t="s">
        <v>82</v>
      </c>
      <c r="K10" s="56" t="s">
        <v>83</v>
      </c>
      <c r="L10" s="57"/>
      <c r="M10" s="56" t="s">
        <v>16</v>
      </c>
      <c r="N10" s="58"/>
    </row>
    <row r="11" spans="2:14" ht="12.75">
      <c r="B11" s="128" t="s">
        <v>87</v>
      </c>
      <c r="C11" s="128"/>
      <c r="D11" s="128"/>
      <c r="E11" s="128"/>
      <c r="F11" s="46"/>
      <c r="G11" s="59"/>
      <c r="H11" s="60"/>
      <c r="I11" s="60"/>
      <c r="J11" s="60"/>
      <c r="K11" s="60"/>
      <c r="L11" s="61"/>
      <c r="M11" s="60"/>
      <c r="N11" s="62"/>
    </row>
    <row r="12" spans="2:14" ht="12.75">
      <c r="B12" s="128"/>
      <c r="C12" s="128"/>
      <c r="D12" s="128"/>
      <c r="E12" s="128"/>
      <c r="F12" s="46"/>
      <c r="G12" s="63"/>
      <c r="H12" s="64"/>
      <c r="I12" s="64"/>
      <c r="J12" s="64"/>
      <c r="K12" s="64"/>
      <c r="L12" s="65"/>
      <c r="M12" s="64"/>
      <c r="N12" s="62"/>
    </row>
    <row r="13" spans="2:14" ht="12" customHeight="1">
      <c r="B13" s="46"/>
      <c r="C13" s="46" t="s">
        <v>14</v>
      </c>
      <c r="D13" s="46"/>
      <c r="E13" s="46"/>
      <c r="F13" s="46"/>
      <c r="G13" s="66">
        <f>'Kriminal (Appelli Superjuri)'!G45</f>
        <v>23</v>
      </c>
      <c r="H13" s="67">
        <f>'Kriminal (Appelli Superjuri)'!I45</f>
        <v>1</v>
      </c>
      <c r="I13" s="67">
        <f>'Kriminal (Appelli Superjuri)'!K45</f>
        <v>2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22</v>
      </c>
      <c r="M13" s="67">
        <f>'Kriminal (Appelli Superjuri)'!S45</f>
        <v>0</v>
      </c>
      <c r="N13" s="69">
        <f>L13-M13</f>
        <v>22</v>
      </c>
    </row>
    <row r="14" spans="2:14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23</v>
      </c>
      <c r="H14" s="74">
        <f t="shared" si="0"/>
        <v>1</v>
      </c>
      <c r="I14" s="74">
        <f t="shared" si="0"/>
        <v>2</v>
      </c>
      <c r="J14" s="74">
        <f t="shared" si="0"/>
        <v>0</v>
      </c>
      <c r="K14" s="74">
        <f t="shared" si="0"/>
        <v>0</v>
      </c>
      <c r="L14" s="75">
        <f t="shared" si="0"/>
        <v>22</v>
      </c>
      <c r="M14" s="74">
        <f t="shared" si="0"/>
        <v>0</v>
      </c>
      <c r="N14" s="76">
        <f t="shared" si="0"/>
        <v>22</v>
      </c>
    </row>
    <row r="15" spans="2:14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</row>
    <row r="16" spans="2:14" ht="12.75">
      <c r="B16" s="128" t="s">
        <v>88</v>
      </c>
      <c r="C16" s="128"/>
      <c r="D16" s="128"/>
      <c r="E16" s="128"/>
      <c r="F16" s="46"/>
      <c r="G16" s="63"/>
      <c r="H16" s="78"/>
      <c r="I16" s="78"/>
      <c r="J16" s="78"/>
      <c r="K16" s="78"/>
      <c r="L16" s="65"/>
      <c r="M16" s="78"/>
      <c r="N16" s="62"/>
    </row>
    <row r="17" spans="2:14" ht="12.75">
      <c r="B17" s="128"/>
      <c r="C17" s="128"/>
      <c r="D17" s="128"/>
      <c r="E17" s="128"/>
      <c r="F17" s="46"/>
      <c r="G17" s="63"/>
      <c r="H17" s="64"/>
      <c r="I17" s="64"/>
      <c r="J17" s="64"/>
      <c r="K17" s="64"/>
      <c r="L17" s="65"/>
      <c r="M17" s="64"/>
      <c r="N17" s="62"/>
    </row>
    <row r="18" spans="2:14" ht="12" customHeight="1">
      <c r="B18" s="46"/>
      <c r="C18" s="46" t="str">
        <f>IF(NOT(ISBLANK('Kriminal (Appelli Inferjuri)'!D25)),CONCATENATE("Imh. ",'Kriminal (Appelli Inferjuri)'!D25),"")</f>
        <v>Imh. G.Caruana Demajo</v>
      </c>
      <c r="D18" s="46"/>
      <c r="E18" s="46"/>
      <c r="F18" s="46"/>
      <c r="G18" s="66">
        <f>'Kriminal (Appelli Inferjuri)'!G25</f>
        <v>14</v>
      </c>
      <c r="H18" s="67">
        <f>'Kriminal (Appelli Inferjuri)'!I25</f>
        <v>0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14</v>
      </c>
      <c r="M18" s="67">
        <f>'Kriminal (Appelli Inferjuri)'!S25</f>
        <v>0</v>
      </c>
      <c r="N18" s="69">
        <f>L18-M18</f>
        <v>14</v>
      </c>
    </row>
    <row r="19" spans="2:14" ht="12" customHeight="1">
      <c r="B19" s="46"/>
      <c r="C19" s="46" t="str">
        <f>IF(NOT(ISBLANK('Kriminal (Appelli Inferjuri)'!D27)),CONCATENATE("Imh. ",'Kriminal (Appelli Inferjuri)'!D27),"")</f>
        <v>Imh. Degaetano Vincent</v>
      </c>
      <c r="D19" s="46"/>
      <c r="E19" s="46"/>
      <c r="F19" s="46"/>
      <c r="G19" s="66">
        <f>'Kriminal (Appelli Inferjuri)'!G27</f>
        <v>28</v>
      </c>
      <c r="H19" s="67">
        <f>'Kriminal (Appelli Inferjuri)'!I27</f>
        <v>0</v>
      </c>
      <c r="I19" s="67">
        <f>'Kriminal (Appelli Inferjuri)'!K27</f>
        <v>6</v>
      </c>
      <c r="J19" s="67">
        <f>'Kriminal (Appelli Inferjuri)'!M27</f>
        <v>0</v>
      </c>
      <c r="K19" s="67">
        <f>'Kriminal (Appelli Inferjuri)'!O27</f>
        <v>0</v>
      </c>
      <c r="L19" s="68">
        <f t="shared" si="1"/>
        <v>22</v>
      </c>
      <c r="M19" s="67">
        <f>'Kriminal (Appelli Inferjuri)'!S27</f>
        <v>0</v>
      </c>
      <c r="N19" s="69">
        <f aca="true" t="shared" si="2" ref="N19:N29">L19-M19</f>
        <v>22</v>
      </c>
    </row>
    <row r="20" spans="2:14" ht="12" customHeight="1">
      <c r="B20" s="46"/>
      <c r="C20" s="46" t="s">
        <v>116</v>
      </c>
      <c r="D20" s="46"/>
      <c r="E20" s="46"/>
      <c r="F20" s="46"/>
      <c r="G20" s="66">
        <f>'Kriminal (Appelli Inferjuri)'!G29</f>
        <v>64</v>
      </c>
      <c r="H20" s="67">
        <f>'Kriminal (Appelli Inferjuri)'!I29</f>
        <v>18</v>
      </c>
      <c r="I20" s="67">
        <f>'Kriminal (Appelli Inferjuri)'!K29</f>
        <v>24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58</v>
      </c>
      <c r="M20" s="67">
        <f>'Kriminal (Appelli Inferjuri)'!S29</f>
        <v>0</v>
      </c>
      <c r="N20" s="69">
        <f t="shared" si="2"/>
        <v>58</v>
      </c>
    </row>
    <row r="21" spans="2:14" ht="12" customHeight="1">
      <c r="B21" s="46"/>
      <c r="C21" s="46" t="s">
        <v>117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</row>
    <row r="22" spans="2:14" ht="12" customHeight="1">
      <c r="B22" s="46"/>
      <c r="C22" s="46" t="s">
        <v>128</v>
      </c>
      <c r="D22" s="46"/>
      <c r="E22" s="46"/>
      <c r="F22" s="46"/>
      <c r="G22" s="66">
        <f>'Kriminal (Appelli Inferjuri)'!G33</f>
        <v>128</v>
      </c>
      <c r="H22" s="67">
        <f>'Kriminal (Appelli Inferjuri)'!I33</f>
        <v>20</v>
      </c>
      <c r="I22" s="67">
        <f>'Kriminal (Appelli Inferjuri)'!K33</f>
        <v>21</v>
      </c>
      <c r="J22" s="67">
        <f>'Kriminal (Appelli Inferjuri)'!M33</f>
        <v>1</v>
      </c>
      <c r="K22" s="67">
        <f>'Kriminal (Appelli Inferjuri)'!O33</f>
        <v>0</v>
      </c>
      <c r="L22" s="68">
        <f>G22+H22-I22+J22-K22</f>
        <v>128</v>
      </c>
      <c r="M22" s="67">
        <f>'Kriminal (Appelli Inferjuri)'!S33</f>
        <v>0</v>
      </c>
      <c r="N22" s="69">
        <f>L22-M22</f>
        <v>128</v>
      </c>
    </row>
    <row r="23" spans="2:14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</row>
    <row r="24" spans="2:14" ht="12.75">
      <c r="B24" s="46"/>
      <c r="C24" s="46"/>
      <c r="D24" s="46"/>
      <c r="E24" s="46"/>
      <c r="F24" s="79" t="s">
        <v>89</v>
      </c>
      <c r="G24" s="80">
        <f aca="true" t="shared" si="3" ref="G24:N24">SUM(G18:G23)</f>
        <v>234</v>
      </c>
      <c r="H24" s="81">
        <f t="shared" si="3"/>
        <v>38</v>
      </c>
      <c r="I24" s="81">
        <f t="shared" si="3"/>
        <v>51</v>
      </c>
      <c r="J24" s="81">
        <f t="shared" si="3"/>
        <v>1</v>
      </c>
      <c r="K24" s="81">
        <f t="shared" si="3"/>
        <v>0</v>
      </c>
      <c r="L24" s="82">
        <f t="shared" si="3"/>
        <v>222</v>
      </c>
      <c r="M24" s="81">
        <f t="shared" si="3"/>
        <v>0</v>
      </c>
      <c r="N24" s="83">
        <f t="shared" si="3"/>
        <v>222</v>
      </c>
    </row>
    <row r="25" spans="2:14" ht="12" customHeight="1">
      <c r="B25" s="46"/>
      <c r="C25" s="46" t="str">
        <f>IF(NOT(ISBLANK('Kriminal (Appelli Inferjuri)'!D35)),CONCATENATE("Imh. ",'Kriminal (Appelli Inferjuri)'!D35),"")</f>
        <v>Imh. Degaetano Vincent (G)</v>
      </c>
      <c r="D25" s="46"/>
      <c r="E25" s="46"/>
      <c r="F25" s="46"/>
      <c r="G25" s="66">
        <f>'Kriminal (Appelli Inferjuri)'!G35</f>
        <v>6</v>
      </c>
      <c r="H25" s="67">
        <f>'Kriminal (Appelli Inferjuri)'!I35</f>
        <v>1</v>
      </c>
      <c r="I25" s="67">
        <f>'Kriminal (Appelli Inferjuri)'!K35</f>
        <v>4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3</v>
      </c>
      <c r="M25" s="67">
        <f>'Kriminal (Appelli Inferjuri)'!S35</f>
        <v>0</v>
      </c>
      <c r="N25" s="69">
        <f t="shared" si="2"/>
        <v>3</v>
      </c>
    </row>
    <row r="26" spans="2:14" ht="12" customHeight="1">
      <c r="B26" s="46"/>
      <c r="C26" s="46" t="str">
        <f>IF(NOT(ISBLANK('Kriminal (Appelli Inferjuri)'!D37)),CONCATENATE("Imh. ",'Kriminal (Appelli Inferjuri)'!D37),"")</f>
        <v>Imh. Sciberras Philip (G)</v>
      </c>
      <c r="D26" s="46"/>
      <c r="E26" s="46"/>
      <c r="F26" s="46"/>
      <c r="G26" s="66">
        <f>'Kriminal (Appelli Inferjuri)'!G37</f>
        <v>0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</row>
    <row r="27" spans="2:14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</row>
    <row r="28" spans="2:14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</row>
    <row r="29" spans="2:14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</row>
    <row r="30" spans="2:14" ht="12.75">
      <c r="B30" s="47"/>
      <c r="C30" s="46"/>
      <c r="D30" s="46"/>
      <c r="E30" s="46"/>
      <c r="F30" s="79" t="s">
        <v>90</v>
      </c>
      <c r="G30" s="80">
        <f aca="true" t="shared" si="4" ref="G30:N30">SUM(G25:G29)</f>
        <v>6</v>
      </c>
      <c r="H30" s="81">
        <f t="shared" si="4"/>
        <v>1</v>
      </c>
      <c r="I30" s="81">
        <f t="shared" si="4"/>
        <v>4</v>
      </c>
      <c r="J30" s="81">
        <f t="shared" si="4"/>
        <v>0</v>
      </c>
      <c r="K30" s="81">
        <f t="shared" si="4"/>
        <v>0</v>
      </c>
      <c r="L30" s="82">
        <f t="shared" si="4"/>
        <v>3</v>
      </c>
      <c r="M30" s="81">
        <f t="shared" si="4"/>
        <v>0</v>
      </c>
      <c r="N30" s="83">
        <f t="shared" si="4"/>
        <v>3</v>
      </c>
    </row>
    <row r="31" spans="2:14" ht="12.75">
      <c r="B31" s="70"/>
      <c r="C31" s="71"/>
      <c r="D31" s="71"/>
      <c r="E31" s="72" t="s">
        <v>7</v>
      </c>
      <c r="F31" s="72"/>
      <c r="G31" s="73">
        <f>G24+G30</f>
        <v>240</v>
      </c>
      <c r="H31" s="74">
        <f aca="true" t="shared" si="5" ref="H31:N31">H24+H30</f>
        <v>39</v>
      </c>
      <c r="I31" s="74">
        <f t="shared" si="5"/>
        <v>55</v>
      </c>
      <c r="J31" s="74">
        <f t="shared" si="5"/>
        <v>1</v>
      </c>
      <c r="K31" s="74">
        <f t="shared" si="5"/>
        <v>0</v>
      </c>
      <c r="L31" s="75">
        <f t="shared" si="5"/>
        <v>225</v>
      </c>
      <c r="M31" s="74">
        <f t="shared" si="5"/>
        <v>0</v>
      </c>
      <c r="N31" s="76">
        <f t="shared" si="5"/>
        <v>225</v>
      </c>
    </row>
    <row r="32" spans="2:14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</row>
    <row r="33" spans="2:14" ht="12.75">
      <c r="B33" s="128" t="s">
        <v>18</v>
      </c>
      <c r="C33" s="128"/>
      <c r="D33" s="128"/>
      <c r="E33" s="128"/>
      <c r="F33" s="46"/>
      <c r="G33" s="63"/>
      <c r="H33" s="78"/>
      <c r="I33" s="78"/>
      <c r="J33" s="78"/>
      <c r="K33" s="78"/>
      <c r="L33" s="65"/>
      <c r="M33" s="78"/>
      <c r="N33" s="62"/>
    </row>
    <row r="34" spans="2:14" ht="12.75">
      <c r="B34" s="128"/>
      <c r="C34" s="128"/>
      <c r="D34" s="128"/>
      <c r="E34" s="128"/>
      <c r="F34" s="46"/>
      <c r="G34" s="63"/>
      <c r="H34" s="64"/>
      <c r="I34" s="64"/>
      <c r="J34" s="64"/>
      <c r="K34" s="64"/>
      <c r="L34" s="65"/>
      <c r="M34" s="64"/>
      <c r="N34" s="62"/>
    </row>
    <row r="35" spans="2:14" ht="12" customHeight="1">
      <c r="B35" s="46"/>
      <c r="C35" s="46" t="str">
        <f>IF(NOT(ISBLANK('Kriminal (Superjuri)'!D25)),CONCATENATE("Imh. ",'Kriminal (Superjuri)'!D25),"")</f>
        <v>Imh. DeGaetano Vincent</v>
      </c>
      <c r="D35" s="46"/>
      <c r="E35" s="46"/>
      <c r="F35" s="46"/>
      <c r="G35" s="66">
        <f>'Kriminal (Superjuri)'!G25</f>
        <v>0</v>
      </c>
      <c r="H35" s="67">
        <f>'Kriminal (Superjuri)'!I25</f>
        <v>0</v>
      </c>
      <c r="I35" s="67">
        <f>'Kriminal (Superjuri)'!K25</f>
        <v>0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</row>
    <row r="36" spans="2:14" ht="12" customHeight="1">
      <c r="B36" s="46"/>
      <c r="C36" s="46" t="str">
        <f>IF(NOT(ISBLANK('Kriminal (Superjuri)'!D27)),CONCATENATE("Imh. ",'Kriminal (Superjuri)'!D27),"")</f>
        <v>Imh. Galea Debono Joseph</v>
      </c>
      <c r="D36" s="46"/>
      <c r="E36" s="46"/>
      <c r="F36" s="46"/>
      <c r="G36" s="66">
        <f>'Kriminal (Superjuri)'!G27</f>
        <v>57</v>
      </c>
      <c r="H36" s="67">
        <f>'Kriminal (Superjuri)'!I27</f>
        <v>3</v>
      </c>
      <c r="I36" s="67">
        <f>'Kriminal (Superjuri)'!K27</f>
        <v>2</v>
      </c>
      <c r="J36" s="67">
        <f>'Kriminal (Superjuri)'!M27</f>
        <v>0</v>
      </c>
      <c r="K36" s="67">
        <f>'Kriminal (Superjuri)'!O27</f>
        <v>0</v>
      </c>
      <c r="L36" s="68">
        <f t="shared" si="6"/>
        <v>58</v>
      </c>
      <c r="M36" s="67">
        <f>'Kriminal (Superjuri)'!S27</f>
        <v>0</v>
      </c>
      <c r="N36" s="69">
        <f t="shared" si="7"/>
        <v>58</v>
      </c>
    </row>
    <row r="37" spans="2:14" ht="12" customHeight="1">
      <c r="B37" s="46"/>
      <c r="C37" s="46" t="s">
        <v>110</v>
      </c>
      <c r="D37" s="46"/>
      <c r="E37" s="46"/>
      <c r="F37" s="46"/>
      <c r="G37" s="66">
        <f>'Kriminal (Superjuri)'!G29</f>
        <v>3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3</v>
      </c>
      <c r="M37" s="67">
        <f>'Kriminal (Superjuri)'!S29</f>
        <v>0</v>
      </c>
      <c r="N37" s="69">
        <f t="shared" si="7"/>
        <v>3</v>
      </c>
    </row>
    <row r="38" spans="2:14" ht="12" customHeight="1">
      <c r="B38" s="46"/>
      <c r="C38" s="46" t="str">
        <f>IF(NOT(ISBLANK('Kriminal (Superjuri)'!D31)),CONCATENATE("Imh. ",'Kriminal (Superjuri)'!D31),"")</f>
        <v>Imh. Cuschieri Noel</v>
      </c>
      <c r="D38" s="46"/>
      <c r="E38" s="46"/>
      <c r="F38" s="46"/>
      <c r="G38" s="66">
        <f>'Kriminal (Superjuri)'!G31</f>
        <v>2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</row>
    <row r="39" spans="2:14" ht="12" customHeight="1">
      <c r="B39" s="46"/>
      <c r="C39" s="46" t="s">
        <v>123</v>
      </c>
      <c r="D39" s="46"/>
      <c r="E39" s="46"/>
      <c r="F39" s="46"/>
      <c r="G39" s="66">
        <f>'Kriminal (Superjuri)'!G33</f>
        <v>0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0</v>
      </c>
      <c r="M39" s="67">
        <f>'Kriminal (Superjuri)'!S33</f>
        <v>0</v>
      </c>
      <c r="N39" s="69">
        <f t="shared" si="7"/>
        <v>0</v>
      </c>
    </row>
    <row r="40" spans="2:14" ht="12" customHeight="1">
      <c r="B40" s="46"/>
      <c r="C40" s="46" t="s">
        <v>117</v>
      </c>
      <c r="D40" s="46"/>
      <c r="E40" s="46"/>
      <c r="F40" s="46"/>
      <c r="G40" s="66">
        <f>'Kriminal (Superjuri)'!G35</f>
        <v>1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1</v>
      </c>
      <c r="M40" s="67">
        <f>'Kriminal (Superjuri)'!S35</f>
        <v>0</v>
      </c>
      <c r="N40" s="69">
        <f t="shared" si="7"/>
        <v>1</v>
      </c>
    </row>
    <row r="41" spans="2:14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63</v>
      </c>
      <c r="H41" s="74">
        <f t="shared" si="8"/>
        <v>3</v>
      </c>
      <c r="I41" s="74">
        <f t="shared" si="8"/>
        <v>2</v>
      </c>
      <c r="J41" s="74">
        <f t="shared" si="8"/>
        <v>0</v>
      </c>
      <c r="K41" s="74">
        <f t="shared" si="8"/>
        <v>0</v>
      </c>
      <c r="L41" s="75">
        <f t="shared" si="8"/>
        <v>64</v>
      </c>
      <c r="M41" s="74">
        <f t="shared" si="8"/>
        <v>0</v>
      </c>
      <c r="N41" s="76">
        <f t="shared" si="8"/>
        <v>64</v>
      </c>
    </row>
    <row r="42" spans="2:14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</row>
    <row r="43" spans="2:14" ht="12.75">
      <c r="B43" s="128" t="s">
        <v>13</v>
      </c>
      <c r="C43" s="128"/>
      <c r="D43" s="128"/>
      <c r="E43" s="128"/>
      <c r="F43" s="46"/>
      <c r="G43" s="63"/>
      <c r="H43" s="78"/>
      <c r="I43" s="78"/>
      <c r="J43" s="78"/>
      <c r="K43" s="78"/>
      <c r="L43" s="65"/>
      <c r="M43" s="78"/>
      <c r="N43" s="62"/>
    </row>
    <row r="44" spans="2:14" ht="12.75">
      <c r="B44" s="128"/>
      <c r="C44" s="128"/>
      <c r="D44" s="128"/>
      <c r="E44" s="128"/>
      <c r="F44" s="46"/>
      <c r="G44" s="63"/>
      <c r="H44" s="64"/>
      <c r="I44" s="64"/>
      <c r="J44" s="64"/>
      <c r="K44" s="64"/>
      <c r="L44" s="65"/>
      <c r="M44" s="64"/>
      <c r="N44" s="62"/>
    </row>
    <row r="45" spans="2:14" ht="12" customHeight="1">
      <c r="B45" s="46"/>
      <c r="C45" s="46" t="s">
        <v>91</v>
      </c>
      <c r="D45" s="46"/>
      <c r="E45" s="46"/>
      <c r="F45" s="46"/>
      <c r="G45" s="66">
        <f>'Apap Bologna J.'!G41</f>
        <v>1152</v>
      </c>
      <c r="H45" s="67">
        <f>'Apap Bologna J.'!I41</f>
        <v>79</v>
      </c>
      <c r="I45" s="67">
        <f>'Apap Bologna J.'!K41</f>
        <v>67</v>
      </c>
      <c r="J45" s="67">
        <f>'Apap Bologna J.'!M41</f>
        <v>0</v>
      </c>
      <c r="K45" s="67">
        <f>'Apap Bologna J.'!O41</f>
        <v>0</v>
      </c>
      <c r="L45" s="68">
        <f>G45+H45-I45+J45-K45</f>
        <v>1164</v>
      </c>
      <c r="M45" s="67">
        <f>'Apap Bologna J.'!S41</f>
        <v>0</v>
      </c>
      <c r="N45" s="69">
        <f>L45-M45</f>
        <v>1164</v>
      </c>
    </row>
    <row r="46" spans="2:14" ht="12" customHeight="1">
      <c r="B46" s="46"/>
      <c r="C46" s="46" t="s">
        <v>92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59">L46-M46</f>
        <v>0</v>
      </c>
    </row>
    <row r="47" spans="2:14" ht="12" customHeight="1">
      <c r="B47" s="46"/>
      <c r="C47" s="46" t="s">
        <v>121</v>
      </c>
      <c r="D47" s="46"/>
      <c r="E47" s="46"/>
      <c r="F47" s="46"/>
      <c r="G47" s="66">
        <f>'Quintano L.'!G41</f>
        <v>1405</v>
      </c>
      <c r="H47" s="67">
        <f>'Quintano L.'!I41</f>
        <v>49</v>
      </c>
      <c r="I47" s="67">
        <f>'Quintano L.'!K41</f>
        <v>51</v>
      </c>
      <c r="J47" s="67">
        <f>'Quintano L.'!M41</f>
        <v>0</v>
      </c>
      <c r="K47" s="67">
        <f>'Quintano L.'!O41</f>
        <v>0</v>
      </c>
      <c r="L47" s="68">
        <f aca="true" t="shared" si="10" ref="L47:L59">G47+H47-I47+J47-K47</f>
        <v>1403</v>
      </c>
      <c r="M47" s="67">
        <f>'Quintano L.'!S41</f>
        <v>0</v>
      </c>
      <c r="N47" s="69">
        <f t="shared" si="9"/>
        <v>1403</v>
      </c>
    </row>
    <row r="48" spans="2:14" ht="12" customHeight="1">
      <c r="B48" s="46"/>
      <c r="C48" s="46" t="s">
        <v>93</v>
      </c>
      <c r="D48" s="46"/>
      <c r="E48" s="46"/>
      <c r="F48" s="46"/>
      <c r="G48" s="66">
        <f>'Demicoli S.'!G41</f>
        <v>979</v>
      </c>
      <c r="H48" s="67">
        <f>'Demicoli S.'!I41</f>
        <v>320</v>
      </c>
      <c r="I48" s="67">
        <f>'Demicoli S.'!K41</f>
        <v>298</v>
      </c>
      <c r="J48" s="67">
        <f>'Demicoli S.'!M41</f>
        <v>0</v>
      </c>
      <c r="K48" s="67">
        <f>'Demicoli S.'!O41</f>
        <v>0</v>
      </c>
      <c r="L48" s="68">
        <f t="shared" si="10"/>
        <v>1001</v>
      </c>
      <c r="M48" s="67">
        <f>'Demicoli S.'!S41</f>
        <v>3</v>
      </c>
      <c r="N48" s="69">
        <f t="shared" si="9"/>
        <v>998</v>
      </c>
    </row>
    <row r="49" spans="2:14" ht="12" customHeight="1">
      <c r="B49" s="47"/>
      <c r="C49" s="46" t="s">
        <v>94</v>
      </c>
      <c r="D49" s="46"/>
      <c r="E49" s="46"/>
      <c r="F49" s="46"/>
      <c r="G49" s="66">
        <f>'Grixti G.'!G41</f>
        <v>426</v>
      </c>
      <c r="H49" s="67">
        <f>'Grixti G.'!I41</f>
        <v>1</v>
      </c>
      <c r="I49" s="67">
        <f>'Grixti G.'!K41</f>
        <v>9</v>
      </c>
      <c r="J49" s="67">
        <f>'Grixti G.'!M41</f>
        <v>0</v>
      </c>
      <c r="K49" s="67">
        <f>'Grixti G.'!O41</f>
        <v>0</v>
      </c>
      <c r="L49" s="68">
        <f t="shared" si="10"/>
        <v>418</v>
      </c>
      <c r="M49" s="67">
        <f>'Grixti G.'!S41</f>
        <v>73</v>
      </c>
      <c r="N49" s="69">
        <f t="shared" si="9"/>
        <v>345</v>
      </c>
    </row>
    <row r="50" spans="2:14" ht="12" customHeight="1">
      <c r="B50" s="46"/>
      <c r="C50" s="46" t="s">
        <v>95</v>
      </c>
      <c r="D50" s="46"/>
      <c r="E50" s="46"/>
      <c r="F50" s="46"/>
      <c r="G50" s="66">
        <f>'Hayman M.'!G41</f>
        <v>1180</v>
      </c>
      <c r="H50" s="67">
        <f>'Hayman M.'!I41</f>
        <v>25</v>
      </c>
      <c r="I50" s="67">
        <f>'Hayman M.'!K41</f>
        <v>11</v>
      </c>
      <c r="J50" s="67">
        <f>'Hayman M.'!M41</f>
        <v>0</v>
      </c>
      <c r="K50" s="67">
        <f>'Hayman M.'!O41</f>
        <v>0</v>
      </c>
      <c r="L50" s="68">
        <f t="shared" si="10"/>
        <v>1194</v>
      </c>
      <c r="M50" s="67">
        <f>'Hayman M.'!S41</f>
        <v>0</v>
      </c>
      <c r="N50" s="69">
        <f t="shared" si="9"/>
        <v>1194</v>
      </c>
    </row>
    <row r="51" spans="2:14" ht="12" customHeight="1">
      <c r="B51" s="46"/>
      <c r="C51" s="46" t="s">
        <v>139</v>
      </c>
      <c r="D51" s="46"/>
      <c r="E51" s="46"/>
      <c r="F51" s="46"/>
      <c r="G51" s="66">
        <f>'Demicoli A.'!G41</f>
        <v>715</v>
      </c>
      <c r="H51" s="67">
        <f>'Demicoli A.'!I41</f>
        <v>178</v>
      </c>
      <c r="I51" s="67">
        <f>'Demicoli A.'!K41</f>
        <v>181</v>
      </c>
      <c r="J51" s="67">
        <f>'Demicoli A.'!M41</f>
        <v>0</v>
      </c>
      <c r="K51" s="67">
        <f>'Demicoli A.'!O41</f>
        <v>0</v>
      </c>
      <c r="L51" s="68">
        <f t="shared" si="10"/>
        <v>712</v>
      </c>
      <c r="M51" s="67">
        <f>'Demicoli A.'!S41</f>
        <v>35</v>
      </c>
      <c r="N51" s="69">
        <f t="shared" si="9"/>
        <v>677</v>
      </c>
    </row>
    <row r="52" spans="2:14" ht="12" customHeight="1">
      <c r="B52" s="46"/>
      <c r="C52" s="46" t="s">
        <v>96</v>
      </c>
      <c r="D52" s="46"/>
      <c r="E52" s="46"/>
      <c r="F52" s="46"/>
      <c r="G52" s="66">
        <f>'Mallia M.'!G41</f>
        <v>238</v>
      </c>
      <c r="H52" s="67">
        <f>'Mallia M.'!I41</f>
        <v>60</v>
      </c>
      <c r="I52" s="67">
        <f>'Mallia M.'!K41</f>
        <v>40</v>
      </c>
      <c r="J52" s="67">
        <f>'Mallia M.'!M41</f>
        <v>0</v>
      </c>
      <c r="K52" s="67">
        <f>'Mallia M.'!O41</f>
        <v>0</v>
      </c>
      <c r="L52" s="68">
        <f t="shared" si="10"/>
        <v>258</v>
      </c>
      <c r="M52" s="67">
        <f>'Mallia M.'!S41</f>
        <v>46</v>
      </c>
      <c r="N52" s="69">
        <f t="shared" si="9"/>
        <v>212</v>
      </c>
    </row>
    <row r="53" spans="2:14" ht="12" customHeight="1">
      <c r="B53" s="46"/>
      <c r="C53" s="46" t="s">
        <v>97</v>
      </c>
      <c r="D53" s="46"/>
      <c r="E53" s="46"/>
      <c r="F53" s="46"/>
      <c r="G53" s="66">
        <f>'Meli S.'!G41</f>
        <v>142</v>
      </c>
      <c r="H53" s="67">
        <f>'Meli S.'!I41</f>
        <v>69</v>
      </c>
      <c r="I53" s="67">
        <f>'Meli S.'!K41</f>
        <v>48</v>
      </c>
      <c r="J53" s="67">
        <f>'Meli S.'!M41</f>
        <v>0</v>
      </c>
      <c r="K53" s="67">
        <f>'Meli S.'!O41</f>
        <v>0</v>
      </c>
      <c r="L53" s="68">
        <f t="shared" si="10"/>
        <v>163</v>
      </c>
      <c r="M53" s="67">
        <f>'Meli S.'!S41</f>
        <v>76</v>
      </c>
      <c r="N53" s="69">
        <f t="shared" si="9"/>
        <v>87</v>
      </c>
    </row>
    <row r="54" spans="2:14" ht="12" customHeight="1">
      <c r="B54" s="47"/>
      <c r="C54" s="46" t="s">
        <v>98</v>
      </c>
      <c r="D54" s="46"/>
      <c r="E54" s="46"/>
      <c r="F54" s="46"/>
      <c r="G54" s="66">
        <f>'Micallef Trigona A.'!G41</f>
        <v>919</v>
      </c>
      <c r="H54" s="67">
        <f>'Micallef Trigona A.'!I41</f>
        <v>131</v>
      </c>
      <c r="I54" s="67">
        <f>'Micallef Trigona A.'!K41</f>
        <v>87</v>
      </c>
      <c r="J54" s="67">
        <f>'Micallef Trigona A.'!M41</f>
        <v>0</v>
      </c>
      <c r="K54" s="67">
        <f>'Micallef Trigona A.'!O41</f>
        <v>0</v>
      </c>
      <c r="L54" s="68">
        <f t="shared" si="10"/>
        <v>963</v>
      </c>
      <c r="M54" s="67">
        <f>'Micallef Trigona A.'!S41</f>
        <v>8</v>
      </c>
      <c r="N54" s="69">
        <f t="shared" si="9"/>
        <v>955</v>
      </c>
    </row>
    <row r="55" spans="2:14" ht="12" customHeight="1">
      <c r="B55" s="46"/>
      <c r="C55" s="46" t="s">
        <v>99</v>
      </c>
      <c r="D55" s="46"/>
      <c r="E55" s="46"/>
      <c r="F55" s="46"/>
      <c r="G55" s="66">
        <f>'Mizzi A.'!G41</f>
        <v>518</v>
      </c>
      <c r="H55" s="67">
        <f>'Mizzi A.'!I41</f>
        <v>330</v>
      </c>
      <c r="I55" s="67">
        <f>'Mizzi A.'!K41</f>
        <v>250</v>
      </c>
      <c r="J55" s="67">
        <f>'Mizzi A.'!M41</f>
        <v>0</v>
      </c>
      <c r="K55" s="67">
        <f>'Mizzi A.'!O41</f>
        <v>0</v>
      </c>
      <c r="L55" s="68">
        <f t="shared" si="10"/>
        <v>598</v>
      </c>
      <c r="M55" s="67">
        <f>'Mizzi A.'!S41</f>
        <v>0</v>
      </c>
      <c r="N55" s="69">
        <f t="shared" si="9"/>
        <v>598</v>
      </c>
    </row>
    <row r="56" spans="2:14" ht="12" customHeight="1">
      <c r="B56" s="46"/>
      <c r="C56" s="46" t="s">
        <v>146</v>
      </c>
      <c r="D56" s="46"/>
      <c r="E56" s="46"/>
      <c r="F56" s="46"/>
      <c r="G56" s="66">
        <f>'Clarke D.'!G41</f>
        <v>1461</v>
      </c>
      <c r="H56" s="67">
        <f>'Clarke D.'!I41</f>
        <v>283</v>
      </c>
      <c r="I56" s="67">
        <f>'Clarke D.'!K41</f>
        <v>246</v>
      </c>
      <c r="J56" s="67">
        <f>'Clarke D.'!M41</f>
        <v>5</v>
      </c>
      <c r="K56" s="67">
        <f>'Clarke D.'!O41</f>
        <v>5</v>
      </c>
      <c r="L56" s="68">
        <f>G56+H56-I56+J56-K56</f>
        <v>1498</v>
      </c>
      <c r="M56" s="67">
        <f>'Clarke D.'!S41</f>
        <v>18</v>
      </c>
      <c r="N56" s="69">
        <f t="shared" si="9"/>
        <v>1480</v>
      </c>
    </row>
    <row r="57" spans="2:14" ht="12" customHeight="1">
      <c r="B57" s="46"/>
      <c r="C57" s="46" t="s">
        <v>100</v>
      </c>
      <c r="D57" s="46"/>
      <c r="E57" s="46"/>
      <c r="F57" s="46"/>
      <c r="G57" s="66">
        <f>'Padovani Grima J.'!G41</f>
        <v>756</v>
      </c>
      <c r="H57" s="67">
        <f>'Padovani Grima J.'!I41</f>
        <v>19</v>
      </c>
      <c r="I57" s="67">
        <f>'Padovani Grima J.'!K41</f>
        <v>38</v>
      </c>
      <c r="J57" s="67">
        <f>'Padovani Grima J.'!M41</f>
        <v>0</v>
      </c>
      <c r="K57" s="67">
        <f>'Padovani Grima J.'!O41</f>
        <v>0</v>
      </c>
      <c r="L57" s="68">
        <f t="shared" si="10"/>
        <v>737</v>
      </c>
      <c r="M57" s="67">
        <f>'Padovani Grima J.'!S41</f>
        <v>0</v>
      </c>
      <c r="N57" s="69">
        <f t="shared" si="9"/>
        <v>737</v>
      </c>
    </row>
    <row r="58" spans="2:14" ht="12" customHeight="1">
      <c r="B58" s="46"/>
      <c r="C58" s="46" t="s">
        <v>147</v>
      </c>
      <c r="D58" s="46"/>
      <c r="E58" s="46"/>
      <c r="F58" s="46"/>
      <c r="G58" s="66">
        <f>'Grima E.'!G41</f>
        <v>204</v>
      </c>
      <c r="H58" s="67">
        <f>'Grima E.'!I41</f>
        <v>19</v>
      </c>
      <c r="I58" s="67">
        <f>'Grima E.'!K41</f>
        <v>7</v>
      </c>
      <c r="J58" s="67">
        <f>'Grima E.'!M41</f>
        <v>0</v>
      </c>
      <c r="K58" s="67">
        <f>'Grima E.'!O41</f>
        <v>0</v>
      </c>
      <c r="L58" s="68">
        <f t="shared" si="10"/>
        <v>216</v>
      </c>
      <c r="M58" s="67">
        <f>'Grima E.'!S41</f>
        <v>20</v>
      </c>
      <c r="N58" s="69">
        <f t="shared" si="9"/>
        <v>196</v>
      </c>
    </row>
    <row r="59" spans="2:14" ht="12" customHeight="1">
      <c r="B59" s="46"/>
      <c r="C59" s="46" t="s">
        <v>101</v>
      </c>
      <c r="D59" s="46"/>
      <c r="E59" s="46"/>
      <c r="F59" s="46"/>
      <c r="G59" s="66">
        <f>'Scerri Herrera C.'!G41</f>
        <v>482</v>
      </c>
      <c r="H59" s="67">
        <f>'Scerri Herrera C.'!I41</f>
        <v>23</v>
      </c>
      <c r="I59" s="67">
        <f>'Scerri Herrera C.'!K41</f>
        <v>53</v>
      </c>
      <c r="J59" s="67">
        <f>'Scerri Herrera C.'!M41</f>
        <v>0</v>
      </c>
      <c r="K59" s="67">
        <f>'Scerri Herrera C.'!O41</f>
        <v>0</v>
      </c>
      <c r="L59" s="68">
        <f t="shared" si="10"/>
        <v>452</v>
      </c>
      <c r="M59" s="67">
        <f>'Scerri Herrera C.'!S41</f>
        <v>0</v>
      </c>
      <c r="N59" s="69">
        <f t="shared" si="9"/>
        <v>452</v>
      </c>
    </row>
    <row r="60" spans="2:14" ht="12" customHeight="1">
      <c r="B60" s="46"/>
      <c r="C60" s="46" t="s">
        <v>125</v>
      </c>
      <c r="D60" s="46"/>
      <c r="E60" s="46"/>
      <c r="F60" s="46"/>
      <c r="G60" s="66">
        <f>'Vella Antonio Giovanni'!G41</f>
        <v>453</v>
      </c>
      <c r="H60" s="67">
        <f>'Vella Antonio Giovanni'!I41</f>
        <v>275</v>
      </c>
      <c r="I60" s="67">
        <f>'Vella Antonio Giovanni'!K41</f>
        <v>286</v>
      </c>
      <c r="J60" s="67">
        <f>'Vella Antonio Giovanni'!M41</f>
        <v>0</v>
      </c>
      <c r="K60" s="67">
        <f>'Vella Antonio Giovanni'!O41</f>
        <v>0</v>
      </c>
      <c r="L60" s="68">
        <f>G60+H60-I60+J60-K60</f>
        <v>442</v>
      </c>
      <c r="M60" s="67">
        <f>'Vella Antonio Giovanni'!S41</f>
        <v>0</v>
      </c>
      <c r="N60" s="69">
        <f>L60-M60</f>
        <v>442</v>
      </c>
    </row>
    <row r="61" spans="2:14" ht="12.75">
      <c r="B61" s="46"/>
      <c r="C61" s="46"/>
      <c r="D61" s="46"/>
      <c r="E61" s="46"/>
      <c r="F61" s="79" t="s">
        <v>89</v>
      </c>
      <c r="G61" s="80">
        <f>SUM(G45:G60)</f>
        <v>11030</v>
      </c>
      <c r="H61" s="81">
        <f aca="true" t="shared" si="11" ref="H61:N61">SUM(H45:H60)</f>
        <v>1861</v>
      </c>
      <c r="I61" s="81">
        <f t="shared" si="11"/>
        <v>1672</v>
      </c>
      <c r="J61" s="81">
        <f t="shared" si="11"/>
        <v>5</v>
      </c>
      <c r="K61" s="81">
        <f t="shared" si="11"/>
        <v>5</v>
      </c>
      <c r="L61" s="82">
        <f t="shared" si="11"/>
        <v>11219</v>
      </c>
      <c r="M61" s="81">
        <f t="shared" si="11"/>
        <v>279</v>
      </c>
      <c r="N61" s="83">
        <f t="shared" si="11"/>
        <v>10940</v>
      </c>
    </row>
    <row r="62" spans="2:14" ht="12" customHeight="1">
      <c r="B62" s="47"/>
      <c r="C62" s="46" t="s">
        <v>102</v>
      </c>
      <c r="D62" s="46"/>
      <c r="E62" s="46"/>
      <c r="F62" s="46"/>
      <c r="G62" s="66">
        <f>'Coppini P. (Ghawdex)'!G41</f>
        <v>149</v>
      </c>
      <c r="H62" s="67">
        <f>'Coppini P. (Ghawdex)'!I41</f>
        <v>8</v>
      </c>
      <c r="I62" s="67">
        <f>'Coppini P. (Ghawdex)'!K41</f>
        <v>2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155</v>
      </c>
      <c r="M62" s="67">
        <f>'Coppini P. (Ghawdex)'!S41</f>
        <v>0</v>
      </c>
      <c r="N62" s="69">
        <f aca="true" t="shared" si="13" ref="N62:N68">L62-M62</f>
        <v>155</v>
      </c>
    </row>
    <row r="63" spans="2:14" ht="12" customHeight="1">
      <c r="B63" s="47"/>
      <c r="C63" s="46" t="s">
        <v>94</v>
      </c>
      <c r="D63" s="46"/>
      <c r="E63" s="46"/>
      <c r="F63" s="46"/>
      <c r="G63" s="66">
        <f>'Grixti G. (Ghawdex)'!G41</f>
        <v>63</v>
      </c>
      <c r="H63" s="67">
        <f>'Grixti G. (Ghawdex)'!I41</f>
        <v>0</v>
      </c>
      <c r="I63" s="67">
        <f>'Grixti G. (Ghawdex)'!K41</f>
        <v>0</v>
      </c>
      <c r="J63" s="67">
        <f>'Grixti G. (Ghawdex)'!M41</f>
        <v>0</v>
      </c>
      <c r="K63" s="67">
        <f>'Grixti G. (Ghawdex)'!O41</f>
        <v>0</v>
      </c>
      <c r="L63" s="68">
        <f t="shared" si="12"/>
        <v>63</v>
      </c>
      <c r="M63" s="67">
        <f>'Grixti G. (Ghawdex)'!S41</f>
        <v>0</v>
      </c>
      <c r="N63" s="69">
        <f t="shared" si="13"/>
        <v>63</v>
      </c>
    </row>
    <row r="64" spans="2:14" ht="12" customHeight="1">
      <c r="B64" s="47"/>
      <c r="C64" s="46" t="s">
        <v>98</v>
      </c>
      <c r="D64" s="46"/>
      <c r="E64" s="46"/>
      <c r="F64" s="46"/>
      <c r="G64" s="66">
        <f>'Micallef Trigona A. (Ghawdex)'!G41</f>
        <v>287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243</v>
      </c>
      <c r="L64" s="68">
        <f t="shared" si="12"/>
        <v>44</v>
      </c>
      <c r="M64" s="67">
        <f>'Micallef Trigona A. (Ghawdex)'!S41</f>
        <v>0</v>
      </c>
      <c r="N64" s="69">
        <f t="shared" si="13"/>
        <v>44</v>
      </c>
    </row>
    <row r="65" spans="2:14" ht="12" customHeight="1">
      <c r="B65" s="47"/>
      <c r="C65" s="46" t="s">
        <v>96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46" t="s">
        <v>91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46" t="s">
        <v>149</v>
      </c>
      <c r="D67" s="46"/>
      <c r="E67" s="46"/>
      <c r="F67" s="46"/>
      <c r="G67" s="66">
        <f>'Ellul A. (Ghawdex)'!G41</f>
        <v>53</v>
      </c>
      <c r="H67" s="67">
        <f>'Ellul A. (Ghawdex)'!I41</f>
        <v>2</v>
      </c>
      <c r="I67" s="67">
        <f>'Ellul A. (Ghawdex)'!K41</f>
        <v>6</v>
      </c>
      <c r="J67" s="67">
        <f>'Ellul A. (Ghawdex)'!M41</f>
        <v>233</v>
      </c>
      <c r="K67" s="67">
        <f>'Ellul A. (Ghawdex)'!O41</f>
        <v>0</v>
      </c>
      <c r="L67" s="68">
        <f t="shared" si="12"/>
        <v>282</v>
      </c>
      <c r="M67" s="67">
        <f>'Ellul A. (Ghawdex)'!S41</f>
        <v>0</v>
      </c>
      <c r="N67" s="69">
        <f t="shared" si="13"/>
        <v>282</v>
      </c>
    </row>
    <row r="68" spans="2:14" ht="12" customHeight="1">
      <c r="B68" s="47"/>
      <c r="C68" s="46" t="s">
        <v>147</v>
      </c>
      <c r="D68" s="46"/>
      <c r="E68" s="46"/>
      <c r="F68" s="46"/>
      <c r="G68" s="66">
        <f>'Grima E. (Ghawdex)'!G41</f>
        <v>728</v>
      </c>
      <c r="H68" s="67">
        <f>'Grima E. (Ghawdex)'!I41</f>
        <v>95</v>
      </c>
      <c r="I68" s="67">
        <f>'Grima E. (Ghawdex)'!K41</f>
        <v>97</v>
      </c>
      <c r="J68" s="67">
        <f>'Grima E. (Ghawdex)'!M41</f>
        <v>13</v>
      </c>
      <c r="K68" s="67">
        <f>'Grima E. (Ghawdex)'!O41</f>
        <v>5</v>
      </c>
      <c r="L68" s="68">
        <f t="shared" si="12"/>
        <v>734</v>
      </c>
      <c r="M68" s="67">
        <f>'Grima E. (Ghawdex)'!S41</f>
        <v>12</v>
      </c>
      <c r="N68" s="69">
        <f t="shared" si="13"/>
        <v>722</v>
      </c>
    </row>
    <row r="69" spans="2:14" ht="12" customHeight="1">
      <c r="B69" s="47"/>
      <c r="C69" s="46" t="s">
        <v>101</v>
      </c>
      <c r="D69" s="46"/>
      <c r="E69" s="46"/>
      <c r="F69" s="46"/>
      <c r="G69" s="66">
        <f>'Scerri Herrera C (Ghawdex)'!G41</f>
        <v>93</v>
      </c>
      <c r="H69" s="67">
        <f>'Scerri Herrera C (Ghawdex)'!I41</f>
        <v>0</v>
      </c>
      <c r="I69" s="67">
        <f>'Scerri Herrera C (Ghawdex)'!K41</f>
        <v>0</v>
      </c>
      <c r="J69" s="67">
        <f>'Scerri Herrera C (Ghawdex)'!M41</f>
        <v>1</v>
      </c>
      <c r="K69" s="67">
        <f>'Scerri Herrera C (Ghawdex)'!O41</f>
        <v>1</v>
      </c>
      <c r="L69" s="68">
        <f>G69+H69-I69+J69-K69</f>
        <v>93</v>
      </c>
      <c r="M69" s="67">
        <f>'Scerri Herrera C (Ghawdex)'!S41</f>
        <v>62</v>
      </c>
      <c r="N69" s="69">
        <f>L69-M69</f>
        <v>31</v>
      </c>
    </row>
    <row r="70" spans="2:14" ht="12.75">
      <c r="B70" s="47"/>
      <c r="C70" s="46"/>
      <c r="D70" s="46"/>
      <c r="E70" s="46"/>
      <c r="F70" s="79" t="s">
        <v>90</v>
      </c>
      <c r="G70" s="80">
        <f aca="true" t="shared" si="14" ref="G70:N70">SUM(G62:G69)</f>
        <v>1462</v>
      </c>
      <c r="H70" s="81">
        <f t="shared" si="14"/>
        <v>105</v>
      </c>
      <c r="I70" s="81">
        <f t="shared" si="14"/>
        <v>105</v>
      </c>
      <c r="J70" s="81">
        <f t="shared" si="14"/>
        <v>247</v>
      </c>
      <c r="K70" s="81">
        <f t="shared" si="14"/>
        <v>249</v>
      </c>
      <c r="L70" s="82">
        <f t="shared" si="14"/>
        <v>1460</v>
      </c>
      <c r="M70" s="81">
        <f t="shared" si="14"/>
        <v>74</v>
      </c>
      <c r="N70" s="83">
        <f t="shared" si="14"/>
        <v>1386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12492</v>
      </c>
      <c r="H71" s="74">
        <f aca="true" t="shared" si="15" ref="H71:N71">H61+H70</f>
        <v>1966</v>
      </c>
      <c r="I71" s="74">
        <f t="shared" si="15"/>
        <v>1777</v>
      </c>
      <c r="J71" s="74">
        <f t="shared" si="15"/>
        <v>252</v>
      </c>
      <c r="K71" s="74">
        <f t="shared" si="15"/>
        <v>254</v>
      </c>
      <c r="L71" s="75">
        <f t="shared" si="15"/>
        <v>12679</v>
      </c>
      <c r="M71" s="74">
        <f t="shared" si="15"/>
        <v>353</v>
      </c>
      <c r="N71" s="84">
        <f t="shared" si="15"/>
        <v>12326</v>
      </c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5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>
      <c r="B4" s="135" t="s">
        <v>119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'[1]Quintano L.'!$Q$23</f>
        <v>1218</v>
      </c>
      <c r="H23" s="5"/>
      <c r="I23" s="39">
        <v>31</v>
      </c>
      <c r="J23" s="5"/>
      <c r="K23" s="39">
        <v>42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1207</v>
      </c>
      <c r="R23" s="5"/>
      <c r="S23" s="39"/>
      <c r="T23" s="5"/>
      <c r="U23" s="44">
        <f>IF(ISNUMBER(Q23),Q23,0)-IF(ISNUMBER(S23),S23,0)</f>
        <v>1207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'[1]Quintano L.'!$Q$24</f>
        <v>101</v>
      </c>
      <c r="H24" s="5"/>
      <c r="I24" s="40">
        <v>11</v>
      </c>
      <c r="J24" s="5"/>
      <c r="K24" s="40">
        <v>5</v>
      </c>
      <c r="L24" s="5"/>
      <c r="M24" s="40"/>
      <c r="N24" s="5"/>
      <c r="O24" s="40"/>
      <c r="P24" s="5"/>
      <c r="Q24" s="44">
        <f t="shared" si="0"/>
        <v>107</v>
      </c>
      <c r="R24" s="5"/>
      <c r="S24" s="40"/>
      <c r="T24" s="5"/>
      <c r="U24" s="44">
        <f aca="true" t="shared" si="1" ref="U24:U39">IF(ISNUMBER(Q24),Q24,0)-IF(ISNUMBER(S24),S24,0)</f>
        <v>107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'[1]Quintano L.'!$Q$25</f>
        <v>35</v>
      </c>
      <c r="H25" s="5"/>
      <c r="I25" s="40">
        <v>7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38</v>
      </c>
      <c r="R25" s="5"/>
      <c r="S25" s="40"/>
      <c r="T25" s="5"/>
      <c r="U25" s="44">
        <f t="shared" si="1"/>
        <v>38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'[1]Quintano L.'!$Q$32</f>
        <v>2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2</v>
      </c>
      <c r="R32" s="5"/>
      <c r="S32" s="40"/>
      <c r="T32" s="5"/>
      <c r="U32" s="44">
        <f t="shared" si="1"/>
        <v>2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'[1]Quintano L.'!$Q$33</f>
        <v>47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47</v>
      </c>
      <c r="R33" s="5"/>
      <c r="S33" s="40"/>
      <c r="T33" s="5"/>
      <c r="U33" s="44">
        <f t="shared" si="1"/>
        <v>47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'[1]Quintano L.'!$Q$37</f>
        <v>2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2</v>
      </c>
      <c r="R37" s="5"/>
      <c r="S37" s="40"/>
      <c r="T37" s="5"/>
      <c r="U37" s="44">
        <f t="shared" si="1"/>
        <v>2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1405</v>
      </c>
      <c r="H41" s="44"/>
      <c r="I41" s="45">
        <f>SUM(I23:I39)</f>
        <v>49</v>
      </c>
      <c r="J41" s="44"/>
      <c r="K41" s="45">
        <f>SUM(K23:K39)</f>
        <v>51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1403</v>
      </c>
      <c r="R41" s="44"/>
      <c r="S41" s="45">
        <f>SUM(S23:S39)</f>
        <v>0</v>
      </c>
      <c r="T41" s="44"/>
      <c r="U41" s="45">
        <f>SUM(U23:U39)</f>
        <v>1403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165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4.281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710937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57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S.'!$Q$24</f>
        <v>230</v>
      </c>
      <c r="H24" s="5"/>
      <c r="I24" s="40">
        <v>11</v>
      </c>
      <c r="J24" s="5"/>
      <c r="K24" s="40">
        <v>8</v>
      </c>
      <c r="L24" s="5"/>
      <c r="M24" s="40"/>
      <c r="N24" s="5"/>
      <c r="O24" s="40"/>
      <c r="P24" s="5"/>
      <c r="Q24" s="44">
        <f t="shared" si="0"/>
        <v>233</v>
      </c>
      <c r="R24" s="5"/>
      <c r="S24" s="40">
        <v>3</v>
      </c>
      <c r="T24" s="5"/>
      <c r="U24" s="44">
        <f aca="true" t="shared" si="1" ref="U24:U39">IF(ISNUMBER(Q24),Q24,0)-IF(ISNUMBER(S24),S24,0)</f>
        <v>230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S.'!$Q$25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S.'!$Q$30</f>
        <v>18</v>
      </c>
      <c r="H30" s="5"/>
      <c r="I30" s="40"/>
      <c r="J30" s="5"/>
      <c r="K30" s="40">
        <v>5</v>
      </c>
      <c r="L30" s="5"/>
      <c r="M30" s="40"/>
      <c r="N30" s="5"/>
      <c r="O30" s="40"/>
      <c r="P30" s="5"/>
      <c r="Q30" s="44">
        <f t="shared" si="0"/>
        <v>13</v>
      </c>
      <c r="R30" s="5"/>
      <c r="S30" s="40"/>
      <c r="T30" s="5"/>
      <c r="U30" s="44">
        <f t="shared" si="1"/>
        <v>13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S.'!$Q$34</f>
        <v>298</v>
      </c>
      <c r="H34" s="5"/>
      <c r="I34" s="40">
        <v>197</v>
      </c>
      <c r="J34" s="5"/>
      <c r="K34" s="40">
        <v>202</v>
      </c>
      <c r="L34" s="5"/>
      <c r="M34" s="40"/>
      <c r="N34" s="5"/>
      <c r="O34" s="40"/>
      <c r="P34" s="5"/>
      <c r="Q34" s="44">
        <f t="shared" si="0"/>
        <v>293</v>
      </c>
      <c r="R34" s="5"/>
      <c r="S34" s="40"/>
      <c r="T34" s="5"/>
      <c r="U34" s="44">
        <f t="shared" si="1"/>
        <v>293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S.'!$Q$36</f>
        <v>433</v>
      </c>
      <c r="H36" s="5"/>
      <c r="I36" s="40">
        <v>112</v>
      </c>
      <c r="J36" s="5"/>
      <c r="K36" s="40">
        <v>83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462</v>
      </c>
      <c r="R36" s="5"/>
      <c r="S36" s="40"/>
      <c r="T36" s="5"/>
      <c r="U36" s="44">
        <f>IF(ISNUMBER(Q36),Q36,0)-IF(ISNUMBER(S36),S36,0)</f>
        <v>462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'[1]Demicoli S.'!$Q$37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'[1]Demicoli S.'!$Q$38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'[1]Demicoli S.'!$Q$39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979</v>
      </c>
      <c r="H41" s="44"/>
      <c r="I41" s="45">
        <f>SUM(I23:I39)</f>
        <v>320</v>
      </c>
      <c r="J41" s="44"/>
      <c r="K41" s="45">
        <f>SUM(K23:K39)</f>
        <v>298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1001</v>
      </c>
      <c r="R41" s="44"/>
      <c r="S41" s="45">
        <f>SUM(S23:S39)</f>
        <v>3</v>
      </c>
      <c r="T41" s="44"/>
      <c r="U41" s="45">
        <f>SUM(U23:U39)</f>
        <v>998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166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36" sqref="S36"/>
    </sheetView>
  </sheetViews>
  <sheetFormatPr defaultColWidth="9.140625" defaultRowHeight="12.75"/>
  <cols>
    <col min="1" max="1" width="1.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G.'!$Q$24</f>
        <v>107</v>
      </c>
      <c r="H24" s="5"/>
      <c r="I24" s="40"/>
      <c r="J24" s="5"/>
      <c r="K24" s="40">
        <v>1</v>
      </c>
      <c r="L24" s="5"/>
      <c r="M24" s="40"/>
      <c r="N24" s="5"/>
      <c r="O24" s="40"/>
      <c r="P24" s="5"/>
      <c r="Q24" s="44">
        <f t="shared" si="0"/>
        <v>106</v>
      </c>
      <c r="R24" s="5"/>
      <c r="S24" s="40">
        <v>4</v>
      </c>
      <c r="T24" s="5"/>
      <c r="U24" s="44">
        <f aca="true" t="shared" si="1" ref="U24:U39">IF(ISNUMBER(Q24),Q24,0)-IF(ISNUMBER(S24),S24,0)</f>
        <v>102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G.'!$Q$25</f>
        <v>103</v>
      </c>
      <c r="H25" s="5"/>
      <c r="I25" s="40">
        <v>1</v>
      </c>
      <c r="J25" s="5"/>
      <c r="K25" s="40">
        <v>8</v>
      </c>
      <c r="L25" s="5"/>
      <c r="M25" s="40"/>
      <c r="N25" s="5"/>
      <c r="O25" s="40"/>
      <c r="P25" s="5"/>
      <c r="Q25" s="44">
        <f t="shared" si="0"/>
        <v>96</v>
      </c>
      <c r="R25" s="5"/>
      <c r="S25" s="40"/>
      <c r="T25" s="5"/>
      <c r="U25" s="44">
        <f t="shared" si="1"/>
        <v>96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>
        <v>3</v>
      </c>
      <c r="T31" s="5"/>
      <c r="U31" s="44">
        <f t="shared" si="1"/>
        <v>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G.'!$Q$34</f>
        <v>150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150</v>
      </c>
      <c r="R34" s="5"/>
      <c r="S34" s="40">
        <v>54</v>
      </c>
      <c r="T34" s="5"/>
      <c r="U34" s="44">
        <f t="shared" si="1"/>
        <v>96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G.'!$Q$35</f>
        <v>52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52</v>
      </c>
      <c r="R35" s="5"/>
      <c r="S35" s="40">
        <v>12</v>
      </c>
      <c r="T35" s="5"/>
      <c r="U35" s="44">
        <f t="shared" si="1"/>
        <v>40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G.'!$Q$36</f>
        <v>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>
        <v>0</v>
      </c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'[1]Grixti G.'!$Q$37</f>
        <v>0</v>
      </c>
      <c r="H37" s="5"/>
      <c r="I37" s="40"/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'[1]Grixti G.'!$Q$38</f>
        <v>0</v>
      </c>
      <c r="H38" s="5"/>
      <c r="I38" s="40"/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'[1]Grixti G.'!$Q$39</f>
        <v>0</v>
      </c>
      <c r="H39" s="5"/>
      <c r="I39" s="40"/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426</v>
      </c>
      <c r="H41" s="44"/>
      <c r="I41" s="45">
        <f>SUM(I23:I39)</f>
        <v>1</v>
      </c>
      <c r="J41" s="44"/>
      <c r="K41" s="45">
        <f>SUM(K23:K39)</f>
        <v>9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418</v>
      </c>
      <c r="R41" s="44"/>
      <c r="S41" s="45">
        <f>SUM(S23:S39)</f>
        <v>73</v>
      </c>
      <c r="T41" s="44"/>
      <c r="U41" s="45">
        <f>SUM(U23:U39)</f>
        <v>345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8">
      <selection activeCell="K26" sqref="K26"/>
    </sheetView>
  </sheetViews>
  <sheetFormatPr defaultColWidth="9.140625" defaultRowHeight="12.75"/>
  <cols>
    <col min="1" max="1" width="5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'[1]Hayman M.'!$Q$23</f>
        <v>144</v>
      </c>
      <c r="H23" s="5"/>
      <c r="I23" s="39">
        <v>1</v>
      </c>
      <c r="J23" s="5"/>
      <c r="K23" s="39">
        <v>9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136</v>
      </c>
      <c r="R23" s="5"/>
      <c r="S23" s="39"/>
      <c r="T23" s="5"/>
      <c r="U23" s="44">
        <f>IF(ISNUMBER(Q23),Q23,0)-IF(ISNUMBER(S23),S23,0)</f>
        <v>136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'[1]Hayman M.'!$Q$24</f>
        <v>460</v>
      </c>
      <c r="H24" s="5"/>
      <c r="I24" s="40">
        <v>11</v>
      </c>
      <c r="J24" s="5"/>
      <c r="K24" s="40"/>
      <c r="L24" s="5"/>
      <c r="M24" s="40"/>
      <c r="N24" s="5"/>
      <c r="O24" s="40"/>
      <c r="P24" s="5"/>
      <c r="Q24" s="44">
        <f t="shared" si="0"/>
        <v>471</v>
      </c>
      <c r="R24" s="5"/>
      <c r="S24" s="40"/>
      <c r="T24" s="5"/>
      <c r="U24" s="44">
        <f aca="true" t="shared" si="1" ref="U24:U39">IF(ISNUMBER(Q24),Q24,0)-IF(ISNUMBER(S24),S24,0)</f>
        <v>471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'[1]Hayman M.'!$Q$25</f>
        <v>180</v>
      </c>
      <c r="H25" s="5"/>
      <c r="I25" s="40">
        <v>13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191</v>
      </c>
      <c r="R25" s="5"/>
      <c r="S25" s="40"/>
      <c r="T25" s="5"/>
      <c r="U25" s="44">
        <f t="shared" si="1"/>
        <v>191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'[1]Hayman M.'!$Q$31</f>
        <v>77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77</v>
      </c>
      <c r="R31" s="5"/>
      <c r="S31" s="40"/>
      <c r="T31" s="5"/>
      <c r="U31" s="44">
        <f t="shared" si="1"/>
        <v>77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'[1]Hayman M.'!$Q$34</f>
        <v>20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20</v>
      </c>
      <c r="R34" s="5"/>
      <c r="S34" s="40"/>
      <c r="T34" s="5"/>
      <c r="U34" s="44">
        <f t="shared" si="1"/>
        <v>20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'[1]Hayman M.'!$Q$35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/>
      <c r="T35" s="5"/>
      <c r="U35" s="44">
        <f t="shared" si="1"/>
        <v>40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'[1]Hayman M.'!$Q$36</f>
        <v>259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259</v>
      </c>
      <c r="R36" s="5"/>
      <c r="S36" s="40"/>
      <c r="T36" s="5"/>
      <c r="U36" s="44">
        <f>IF(ISNUMBER(Q36),Q36,0)-IF(ISNUMBER(S36),S36,0)</f>
        <v>259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1180</v>
      </c>
      <c r="H41" s="44"/>
      <c r="I41" s="45">
        <f>SUM(I23:I39)</f>
        <v>25</v>
      </c>
      <c r="J41" s="44"/>
      <c r="K41" s="45">
        <f>SUM(K23:K39)</f>
        <v>11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1194</v>
      </c>
      <c r="R41" s="44"/>
      <c r="S41" s="45">
        <f>SUM(S23:S39)</f>
        <v>0</v>
      </c>
      <c r="T41" s="44"/>
      <c r="U41" s="45">
        <f>SUM(U23:U39)</f>
        <v>1194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R50" sqref="R50"/>
    </sheetView>
  </sheetViews>
  <sheetFormatPr defaultColWidth="9.140625" defaultRowHeight="12.75"/>
  <cols>
    <col min="1" max="1" width="2.28125" style="12" customWidth="1"/>
    <col min="2" max="2" width="2.574218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6.140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7.2812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138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A.'!$Q$24</f>
        <v>330</v>
      </c>
      <c r="H24" s="5"/>
      <c r="I24" s="40">
        <v>13</v>
      </c>
      <c r="J24" s="5"/>
      <c r="K24" s="40">
        <v>17</v>
      </c>
      <c r="L24" s="5"/>
      <c r="M24" s="40"/>
      <c r="N24" s="5"/>
      <c r="O24" s="40"/>
      <c r="P24" s="5"/>
      <c r="Q24" s="44">
        <f t="shared" si="0"/>
        <v>326</v>
      </c>
      <c r="R24" s="5"/>
      <c r="S24" s="40">
        <v>35</v>
      </c>
      <c r="T24" s="5"/>
      <c r="U24" s="44">
        <f aca="true" t="shared" si="1" ref="U24:U39">IF(ISNUMBER(Q24),Q24,0)-IF(ISNUMBER(S24),S24,0)</f>
        <v>291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A.'!$Q$25</f>
        <v>54</v>
      </c>
      <c r="H25" s="5"/>
      <c r="I25" s="40">
        <v>9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61</v>
      </c>
      <c r="R25" s="5"/>
      <c r="S25" s="40"/>
      <c r="T25" s="5"/>
      <c r="U25" s="44">
        <f t="shared" si="1"/>
        <v>61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A.'!$Q$30</f>
        <v>64</v>
      </c>
      <c r="H30" s="5"/>
      <c r="I30" s="40">
        <v>21</v>
      </c>
      <c r="J30" s="5"/>
      <c r="K30" s="40">
        <v>24</v>
      </c>
      <c r="L30" s="5"/>
      <c r="M30" s="40"/>
      <c r="N30" s="5"/>
      <c r="O30" s="40"/>
      <c r="P30" s="5"/>
      <c r="Q30" s="44">
        <f t="shared" si="0"/>
        <v>61</v>
      </c>
      <c r="R30" s="5"/>
      <c r="S30" s="40"/>
      <c r="T30" s="5"/>
      <c r="U30" s="44">
        <f t="shared" si="1"/>
        <v>61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A.'!$Q$31</f>
        <v>35</v>
      </c>
      <c r="H31" s="5"/>
      <c r="I31" s="40">
        <v>8</v>
      </c>
      <c r="J31" s="5"/>
      <c r="K31" s="40">
        <v>5</v>
      </c>
      <c r="L31" s="5"/>
      <c r="M31" s="40"/>
      <c r="N31" s="5"/>
      <c r="O31" s="40"/>
      <c r="P31" s="5"/>
      <c r="Q31" s="44">
        <f t="shared" si="0"/>
        <v>38</v>
      </c>
      <c r="R31" s="5"/>
      <c r="S31" s="40"/>
      <c r="T31" s="5"/>
      <c r="U31" s="44">
        <f t="shared" si="1"/>
        <v>38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A.'!$Q$36</f>
        <v>232</v>
      </c>
      <c r="H36" s="5"/>
      <c r="I36" s="40">
        <v>127</v>
      </c>
      <c r="J36" s="5"/>
      <c r="K36" s="40">
        <v>133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226</v>
      </c>
      <c r="R36" s="5"/>
      <c r="S36" s="40"/>
      <c r="T36" s="5"/>
      <c r="U36" s="44">
        <f>IF(ISNUMBER(Q36),Q36,0)-IF(ISNUMBER(S36),S36,0)</f>
        <v>226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715</v>
      </c>
      <c r="H41" s="44"/>
      <c r="I41" s="45">
        <f>SUM(I23:I39)</f>
        <v>178</v>
      </c>
      <c r="J41" s="44"/>
      <c r="K41" s="45">
        <f>SUM(K23:K39)</f>
        <v>181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712</v>
      </c>
      <c r="R41" s="44"/>
      <c r="S41" s="45">
        <f>SUM(S23:S39)</f>
        <v>35</v>
      </c>
      <c r="T41" s="44"/>
      <c r="U41" s="45">
        <f>SUM(U23:U39)</f>
        <v>677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167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68" right="0.75" top="1" bottom="0.41" header="0.61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3.281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M.'!$Q$23</f>
        <v>36</v>
      </c>
      <c r="H23" s="5"/>
      <c r="I23" s="39">
        <v>4</v>
      </c>
      <c r="J23" s="5"/>
      <c r="K23" s="39">
        <v>4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36</v>
      </c>
      <c r="R23" s="5"/>
      <c r="S23" s="39">
        <v>19</v>
      </c>
      <c r="T23" s="5"/>
      <c r="U23" s="44">
        <f>IF(ISNUMBER(Q23),Q23,0)-IF(ISNUMBER(S23),S23,0)</f>
        <v>17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127" t="s">
        <v>154</v>
      </c>
      <c r="G24" s="39">
        <f>'[1]Mallia M.'!$Q$24</f>
        <v>42</v>
      </c>
      <c r="H24" s="5"/>
      <c r="I24" s="40"/>
      <c r="J24" s="5"/>
      <c r="K24" s="40">
        <v>2</v>
      </c>
      <c r="L24" s="5"/>
      <c r="M24" s="40"/>
      <c r="N24" s="5"/>
      <c r="O24" s="40"/>
      <c r="P24" s="5"/>
      <c r="Q24" s="44">
        <f t="shared" si="0"/>
        <v>40</v>
      </c>
      <c r="R24" s="5"/>
      <c r="S24" s="40"/>
      <c r="T24" s="5"/>
      <c r="U24" s="44">
        <f aca="true" t="shared" si="1" ref="U24:U39">IF(ISNUMBER(Q24),Q24,0)-IF(ISNUMBER(S24),S24,0)</f>
        <v>40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M.'!$Q$25</f>
        <v>72</v>
      </c>
      <c r="H25" s="5"/>
      <c r="I25" s="40">
        <v>6</v>
      </c>
      <c r="J25" s="5"/>
      <c r="K25" s="40">
        <v>17</v>
      </c>
      <c r="L25" s="5"/>
      <c r="M25" s="40"/>
      <c r="N25" s="5"/>
      <c r="O25" s="40"/>
      <c r="P25" s="5"/>
      <c r="Q25" s="44">
        <f t="shared" si="0"/>
        <v>61</v>
      </c>
      <c r="R25" s="5"/>
      <c r="S25" s="40"/>
      <c r="T25" s="5"/>
      <c r="U25" s="44">
        <f t="shared" si="1"/>
        <v>61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55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55</v>
      </c>
      <c r="R26" s="5"/>
      <c r="S26" s="40">
        <v>6</v>
      </c>
      <c r="T26" s="5"/>
      <c r="U26" s="44">
        <f t="shared" si="1"/>
        <v>49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M.'!$Q$30</f>
        <v>0</v>
      </c>
      <c r="H30" s="5"/>
      <c r="I30" s="40">
        <v>50</v>
      </c>
      <c r="J30" s="5"/>
      <c r="K30" s="40">
        <v>17</v>
      </c>
      <c r="L30" s="5"/>
      <c r="M30" s="40"/>
      <c r="N30" s="5"/>
      <c r="O30" s="40"/>
      <c r="P30" s="5"/>
      <c r="Q30" s="44">
        <f t="shared" si="0"/>
        <v>33</v>
      </c>
      <c r="R30" s="5"/>
      <c r="S30" s="40">
        <v>2</v>
      </c>
      <c r="T30" s="5"/>
      <c r="U30" s="44">
        <f t="shared" si="1"/>
        <v>31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M.'!$Q$34</f>
        <v>33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33</v>
      </c>
      <c r="R34" s="5"/>
      <c r="S34" s="40">
        <v>19</v>
      </c>
      <c r="T34" s="5"/>
      <c r="U34" s="44">
        <f t="shared" si="1"/>
        <v>14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'[1]Mallia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238</v>
      </c>
      <c r="H41" s="44"/>
      <c r="I41" s="45">
        <f>SUM(I23:I39)</f>
        <v>60</v>
      </c>
      <c r="J41" s="44"/>
      <c r="K41" s="45">
        <f>SUM(K23:K39)</f>
        <v>40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258</v>
      </c>
      <c r="R41" s="44"/>
      <c r="S41" s="45">
        <f>SUM(S23:S39)</f>
        <v>46</v>
      </c>
      <c r="T41" s="44"/>
      <c r="U41" s="45">
        <f>SUM(U23:U39)</f>
        <v>212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spans="3:4" ht="12.75">
      <c r="C45" s="12" t="s">
        <v>154</v>
      </c>
      <c r="D45" s="126" t="s">
        <v>155</v>
      </c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168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R50" sqref="R50"/>
    </sheetView>
  </sheetViews>
  <sheetFormatPr defaultColWidth="9.140625" defaultRowHeight="12.75"/>
  <cols>
    <col min="1" max="1" width="2.71093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'[1]Meli S.'!$Q$23</f>
        <v>7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7</v>
      </c>
      <c r="R23" s="5"/>
      <c r="S23" s="39">
        <v>7</v>
      </c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'[1]Meli S.'!$Q$24</f>
        <v>1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'[1]Meli S.'!$Q$25</f>
        <v>63</v>
      </c>
      <c r="H25" s="5"/>
      <c r="I25" s="40"/>
      <c r="J25" s="5"/>
      <c r="K25" s="40">
        <v>2</v>
      </c>
      <c r="L25" s="5"/>
      <c r="M25" s="40"/>
      <c r="N25" s="5"/>
      <c r="O25" s="40"/>
      <c r="P25" s="5"/>
      <c r="Q25" s="44">
        <f t="shared" si="0"/>
        <v>61</v>
      </c>
      <c r="R25" s="5"/>
      <c r="S25" s="40"/>
      <c r="T25" s="5"/>
      <c r="U25" s="44">
        <f t="shared" si="1"/>
        <v>61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'[1]Meli S.'!$Q$36</f>
        <v>47</v>
      </c>
      <c r="H36" s="5"/>
      <c r="I36" s="40">
        <v>69</v>
      </c>
      <c r="J36" s="5"/>
      <c r="K36" s="40">
        <v>46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70</v>
      </c>
      <c r="R36" s="5"/>
      <c r="S36" s="40">
        <v>45</v>
      </c>
      <c r="T36" s="5"/>
      <c r="U36" s="44">
        <f>IF(ISNUMBER(Q36),Q36,0)-IF(ISNUMBER(S36),S36,0)</f>
        <v>25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142</v>
      </c>
      <c r="H41" s="44"/>
      <c r="I41" s="45">
        <f>SUM(I23:I39)</f>
        <v>69</v>
      </c>
      <c r="J41" s="44"/>
      <c r="K41" s="45">
        <f>SUM(K23:K39)</f>
        <v>48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163</v>
      </c>
      <c r="R41" s="44"/>
      <c r="S41" s="45">
        <f>SUM(S23:S39)</f>
        <v>76</v>
      </c>
      <c r="T41" s="44"/>
      <c r="U41" s="45">
        <f>SUM(U23:U39)</f>
        <v>87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158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S25" sqref="S25"/>
    </sheetView>
  </sheetViews>
  <sheetFormatPr defaultColWidth="9.140625" defaultRowHeight="12.75"/>
  <cols>
    <col min="1" max="1" width="4.57421875" style="12" customWidth="1"/>
    <col min="2" max="2" width="1.7109375" style="12" hidden="1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A.'!$Q$23</f>
        <v>0</v>
      </c>
      <c r="H23" s="5"/>
      <c r="I23" s="39">
        <v>0</v>
      </c>
      <c r="J23" s="5"/>
      <c r="K23" s="39">
        <v>0</v>
      </c>
      <c r="L23" s="5"/>
      <c r="M23" s="39"/>
      <c r="N23" s="5"/>
      <c r="O23" s="39">
        <v>0</v>
      </c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A.'!$Q$24</f>
        <v>412</v>
      </c>
      <c r="H24" s="5"/>
      <c r="I24" s="40">
        <v>10</v>
      </c>
      <c r="J24" s="5"/>
      <c r="K24" s="40">
        <v>15</v>
      </c>
      <c r="L24" s="5"/>
      <c r="M24" s="40"/>
      <c r="N24" s="5"/>
      <c r="O24" s="40"/>
      <c r="P24" s="5"/>
      <c r="Q24" s="44">
        <f t="shared" si="0"/>
        <v>407</v>
      </c>
      <c r="R24" s="5"/>
      <c r="S24" s="40">
        <v>8</v>
      </c>
      <c r="T24" s="5"/>
      <c r="U24" s="44">
        <f aca="true" t="shared" si="1" ref="U24:U39">IF(ISNUMBER(Q24),Q24,0)-IF(ISNUMBER(S24),S24,0)</f>
        <v>399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A.'!$Q$25</f>
        <v>147</v>
      </c>
      <c r="H25" s="5"/>
      <c r="I25" s="40">
        <v>2</v>
      </c>
      <c r="J25" s="5"/>
      <c r="K25" s="40">
        <v>11</v>
      </c>
      <c r="L25" s="5"/>
      <c r="M25" s="40"/>
      <c r="N25" s="5"/>
      <c r="O25" s="40"/>
      <c r="P25" s="5"/>
      <c r="Q25" s="44">
        <f t="shared" si="0"/>
        <v>138</v>
      </c>
      <c r="R25" s="5"/>
      <c r="S25" s="40"/>
      <c r="T25" s="5"/>
      <c r="U25" s="44">
        <f t="shared" si="1"/>
        <v>138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80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80</v>
      </c>
      <c r="R26" s="5"/>
      <c r="S26" s="40"/>
      <c r="T26" s="5"/>
      <c r="U26" s="44">
        <f t="shared" si="1"/>
        <v>80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A.'!$Q$28</f>
        <v>0</v>
      </c>
      <c r="H28" s="5"/>
      <c r="I28" s="40"/>
      <c r="J28" s="5"/>
      <c r="K28" s="40">
        <v>0</v>
      </c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13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13</v>
      </c>
      <c r="R29" s="5"/>
      <c r="S29" s="40"/>
      <c r="T29" s="5"/>
      <c r="U29" s="44">
        <f t="shared" si="1"/>
        <v>13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A.'!$Q$32</f>
        <v>4</v>
      </c>
      <c r="H32" s="5"/>
      <c r="I32" s="40">
        <v>0</v>
      </c>
      <c r="J32" s="5"/>
      <c r="K32" s="40">
        <v>0</v>
      </c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A.'!$Q$36</f>
        <v>263</v>
      </c>
      <c r="H36" s="5"/>
      <c r="I36" s="40">
        <v>119</v>
      </c>
      <c r="J36" s="5"/>
      <c r="K36" s="40">
        <v>61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321</v>
      </c>
      <c r="R36" s="5"/>
      <c r="S36" s="40"/>
      <c r="T36" s="5"/>
      <c r="U36" s="44">
        <f>IF(ISNUMBER(Q36),Q36,0)-IF(ISNUMBER(S36),S36,0)</f>
        <v>321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919</v>
      </c>
      <c r="H41" s="44"/>
      <c r="I41" s="45">
        <f>SUM(I23:I39)</f>
        <v>131</v>
      </c>
      <c r="J41" s="44"/>
      <c r="K41" s="45">
        <f>SUM(K23:K39)</f>
        <v>87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963</v>
      </c>
      <c r="R41" s="44"/>
      <c r="S41" s="45">
        <f>SUM(S23:S39)</f>
        <v>8</v>
      </c>
      <c r="T41" s="44"/>
      <c r="U41" s="45">
        <f>SUM(U23:U39)</f>
        <v>955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135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L36" sqref="L36"/>
    </sheetView>
  </sheetViews>
  <sheetFormatPr defaultColWidth="9.140625" defaultRowHeight="12.75"/>
  <cols>
    <col min="1" max="1" width="4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67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'[1]Mizzi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'[1]Mizzi A.'!$Q$24</f>
        <v>194</v>
      </c>
      <c r="H24" s="5"/>
      <c r="I24" s="40">
        <v>10</v>
      </c>
      <c r="J24" s="5"/>
      <c r="K24" s="40">
        <v>5</v>
      </c>
      <c r="L24" s="5"/>
      <c r="M24" s="40"/>
      <c r="N24" s="5"/>
      <c r="O24" s="40"/>
      <c r="P24" s="5"/>
      <c r="Q24" s="44">
        <f t="shared" si="0"/>
        <v>199</v>
      </c>
      <c r="R24" s="5"/>
      <c r="S24" s="40"/>
      <c r="T24" s="5"/>
      <c r="U24" s="44">
        <f aca="true" t="shared" si="1" ref="U24:U39">IF(ISNUMBER(Q24),Q24,0)-IF(ISNUMBER(S24),S24,0)</f>
        <v>199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'[1]Mizzi A.'!$Q$25</f>
        <v>22</v>
      </c>
      <c r="H25" s="5"/>
      <c r="I25" s="40">
        <v>9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30</v>
      </c>
      <c r="R25" s="5"/>
      <c r="S25" s="40"/>
      <c r="T25" s="5"/>
      <c r="U25" s="44">
        <f t="shared" si="1"/>
        <v>30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'[1]Mizzi A.'!$Q$36</f>
        <v>302</v>
      </c>
      <c r="H36" s="5"/>
      <c r="I36" s="40">
        <v>311</v>
      </c>
      <c r="J36" s="5"/>
      <c r="K36" s="40">
        <v>244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369</v>
      </c>
      <c r="R36" s="5"/>
      <c r="S36" s="40"/>
      <c r="T36" s="5"/>
      <c r="U36" s="44">
        <f>IF(ISNUMBER(Q36),Q36,0)-IF(ISNUMBER(S36),S36,0)</f>
        <v>369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'[1]Mizzi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'[1]Mizzi A.'!$Q$38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'[1]Mizzi A.'!$Q$39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518</v>
      </c>
      <c r="H41" s="44"/>
      <c r="I41" s="45">
        <f>SUM(I23:I39)</f>
        <v>330</v>
      </c>
      <c r="J41" s="44"/>
      <c r="K41" s="45">
        <f>SUM(K23:K39)</f>
        <v>250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598</v>
      </c>
      <c r="R41" s="44"/>
      <c r="S41" s="45">
        <f>SUM(S23:S39)</f>
        <v>0</v>
      </c>
      <c r="T41" s="44"/>
      <c r="U41" s="45">
        <f>SUM(U23:U39)</f>
        <v>598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2.71093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7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141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'[1]Clarke D.'!$Q$23</f>
        <v>20</v>
      </c>
      <c r="H23" s="5"/>
      <c r="I23" s="39">
        <v>5</v>
      </c>
      <c r="J23" s="5"/>
      <c r="K23" s="39">
        <v>8</v>
      </c>
      <c r="L23" s="5"/>
      <c r="M23" s="39">
        <v>5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22</v>
      </c>
      <c r="R23" s="5"/>
      <c r="S23" s="39"/>
      <c r="T23" s="5"/>
      <c r="U23" s="44">
        <f>IF(ISNUMBER(Q23),Q23,0)-IF(ISNUMBER(S23),S23,0)</f>
        <v>22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'[1]Clarke D.'!$Q$24</f>
        <v>68</v>
      </c>
      <c r="H24" s="5"/>
      <c r="I24" s="40">
        <v>8</v>
      </c>
      <c r="J24" s="5"/>
      <c r="K24" s="40"/>
      <c r="L24" s="5"/>
      <c r="M24" s="40"/>
      <c r="N24" s="5"/>
      <c r="O24" s="40">
        <v>5</v>
      </c>
      <c r="P24" s="5"/>
      <c r="Q24" s="44">
        <f t="shared" si="0"/>
        <v>71</v>
      </c>
      <c r="R24" s="5"/>
      <c r="S24" s="40">
        <v>1</v>
      </c>
      <c r="T24" s="5"/>
      <c r="U24" s="44">
        <f aca="true" t="shared" si="1" ref="U24:U39">IF(ISNUMBER(Q24),Q24,0)-IF(ISNUMBER(S24),S24,0)</f>
        <v>70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'[1]Clarke D.'!$Q$25</f>
        <v>23</v>
      </c>
      <c r="H25" s="5"/>
      <c r="I25" s="40">
        <v>7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25</v>
      </c>
      <c r="R25" s="5"/>
      <c r="S25" s="40"/>
      <c r="T25" s="5"/>
      <c r="U25" s="44">
        <f t="shared" si="1"/>
        <v>25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'[1]Clarke D.'!$Q$28</f>
        <v>1297</v>
      </c>
      <c r="H28" s="5"/>
      <c r="I28" s="40">
        <v>248</v>
      </c>
      <c r="J28" s="5"/>
      <c r="K28" s="40">
        <v>224</v>
      </c>
      <c r="L28" s="5"/>
      <c r="M28" s="40"/>
      <c r="N28" s="5"/>
      <c r="O28" s="40"/>
      <c r="P28" s="5"/>
      <c r="Q28" s="44">
        <f t="shared" si="0"/>
        <v>1321</v>
      </c>
      <c r="R28" s="5"/>
      <c r="S28" s="40"/>
      <c r="T28" s="5"/>
      <c r="U28" s="44">
        <f t="shared" si="1"/>
        <v>1321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'[1]Clarke D.'!$Q$35</f>
        <v>34</v>
      </c>
      <c r="H35" s="5"/>
      <c r="I35" s="40">
        <v>15</v>
      </c>
      <c r="J35" s="5"/>
      <c r="K35" s="40"/>
      <c r="L35" s="5"/>
      <c r="M35" s="40"/>
      <c r="N35" s="5"/>
      <c r="O35" s="40"/>
      <c r="P35" s="5"/>
      <c r="Q35" s="44">
        <f t="shared" si="0"/>
        <v>49</v>
      </c>
      <c r="R35" s="5"/>
      <c r="S35" s="40">
        <v>17</v>
      </c>
      <c r="T35" s="5"/>
      <c r="U35" s="44">
        <f t="shared" si="1"/>
        <v>32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'[1]Clarke D.'!$Q$37</f>
        <v>19</v>
      </c>
      <c r="H37" s="5"/>
      <c r="I37" s="40"/>
      <c r="J37" s="5"/>
      <c r="K37" s="40">
        <v>9</v>
      </c>
      <c r="L37" s="5"/>
      <c r="M37" s="40"/>
      <c r="N37" s="5"/>
      <c r="O37" s="40"/>
      <c r="P37" s="5"/>
      <c r="Q37" s="44">
        <f t="shared" si="0"/>
        <v>10</v>
      </c>
      <c r="R37" s="5"/>
      <c r="S37" s="40">
        <v>0</v>
      </c>
      <c r="T37" s="5"/>
      <c r="U37" s="44">
        <f t="shared" si="1"/>
        <v>10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'[1]Clarke D.'!$Q$38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'[1]Clarke D.'!$Q$39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1461</v>
      </c>
      <c r="H41" s="44"/>
      <c r="I41" s="45">
        <f>SUM(I23:I39)</f>
        <v>283</v>
      </c>
      <c r="J41" s="44"/>
      <c r="K41" s="45">
        <f>SUM(K23:K39)</f>
        <v>246</v>
      </c>
      <c r="L41" s="44"/>
      <c r="M41" s="45">
        <f>SUM(M23:M39)</f>
        <v>5</v>
      </c>
      <c r="N41" s="44"/>
      <c r="O41" s="45">
        <f>SUM(O23:O39)</f>
        <v>5</v>
      </c>
      <c r="P41" s="44"/>
      <c r="Q41" s="45">
        <f>SUM(Q23:Q39)</f>
        <v>1498</v>
      </c>
      <c r="R41" s="44"/>
      <c r="S41" s="45">
        <f>SUM(S23:S39)</f>
        <v>18</v>
      </c>
      <c r="T41" s="44"/>
      <c r="U41" s="45">
        <f>SUM(U23:U39)</f>
        <v>1480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159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7">
      <selection activeCell="E25" sqref="E25"/>
    </sheetView>
  </sheetViews>
  <sheetFormatPr defaultColWidth="9.140625" defaultRowHeight="12.75"/>
  <cols>
    <col min="1" max="1" width="0.718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0" width="7.7109375" style="0" customWidth="1"/>
    <col min="21" max="21" width="9.71093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29" t="s">
        <v>103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118" customFormat="1" ht="12.75" customHeight="1">
      <c r="A4" s="131" t="s">
        <v>104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119" customFormat="1" ht="15" customHeight="1">
      <c r="A5" s="132" t="s">
        <v>105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18" customFormat="1" ht="15" customHeight="1">
      <c r="A6" s="133" t="str">
        <f>CONCATENATE(Kriminal!G6," ",Kriminal!H6)</f>
        <v>Statistika Ghal NOVEMBRU, 2008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136</v>
      </c>
      <c r="F9" s="86" t="s">
        <v>143</v>
      </c>
      <c r="G9" s="86" t="s">
        <v>28</v>
      </c>
      <c r="H9" s="86" t="s">
        <v>29</v>
      </c>
      <c r="I9" s="86" t="s">
        <v>140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144</v>
      </c>
      <c r="O9" s="86" t="s">
        <v>33</v>
      </c>
      <c r="P9" s="86" t="s">
        <v>145</v>
      </c>
      <c r="Q9" s="86" t="s">
        <v>34</v>
      </c>
      <c r="R9" s="86" t="s">
        <v>127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31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1</v>
      </c>
      <c r="I10" s="92">
        <f>SUMIF('Demicoli A.'!$D$23:$D$39,B10,'Demicoli A.'!$I$23:$I$39)</f>
        <v>0</v>
      </c>
      <c r="J10" s="92">
        <f>SUMIF('Mallia M.'!$D$23:$D$39,B10,'Mallia M.'!$I$23:$I$39)</f>
        <v>4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0</v>
      </c>
      <c r="N10" s="92">
        <f>SUMIF('Clarke D.'!$D$23:$D$39,B10,'Clarke D.'!$I$23:$I$39)</f>
        <v>5</v>
      </c>
      <c r="O10" s="92">
        <f>SUMIF('Padovani Grima J.'!$D$23:$D$39,B10,'Padovani Grima J.'!$I$23:$I$39)</f>
        <v>0</v>
      </c>
      <c r="P10" s="92">
        <f>SUMIF('Grima E.'!$D$23:$D$39,B10,'Grima E.'!$I$23:$I$39)</f>
        <v>3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3">
        <f>SUM(C10:R10)</f>
        <v>44</v>
      </c>
      <c r="T10" s="94">
        <f aca="true" t="shared" si="0" ref="T10:T26">S10/$S$27</f>
        <v>0.023643202579258463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11</v>
      </c>
      <c r="F11" s="98">
        <f>SUMIF('Demicoli S.'!$D$23:$D$39,B11,'Demicoli S.'!$I$23:$I$39)</f>
        <v>11</v>
      </c>
      <c r="G11" s="98">
        <f>SUMIF('Grixti G.'!$D$23:$D$39,B11,'Grixti G.'!$I$23:$I$39)</f>
        <v>0</v>
      </c>
      <c r="H11" s="98">
        <f>SUMIF('Hayman M.'!$D$23:$D$39,B11,'Hayman M.'!$I$23:$I$39)</f>
        <v>11</v>
      </c>
      <c r="I11" s="98">
        <f>SUMIF('Demicoli A.'!$D$23:$D$39,B11,'Demicoli A.'!$I$23:$I$39)</f>
        <v>13</v>
      </c>
      <c r="J11" s="98">
        <f>SUMIF('Mallia M.'!$D$23:$D$39,B11,'Mallia M.'!$I$23:$I$39)</f>
        <v>0</v>
      </c>
      <c r="K11" s="98">
        <f>SUMIF('Meli S.'!$D$23:$D$39,B11,'Meli S.'!$I$23:$I$39)</f>
        <v>0</v>
      </c>
      <c r="L11" s="98">
        <f>SUMIF('Micallef Trigona A.'!$D$23:$D$39,B11,'Micallef Trigona A.'!$I$23:$I$39)</f>
        <v>10</v>
      </c>
      <c r="M11" s="98">
        <f>SUMIF('Mizzi A.'!$D$23:$D$39,B11,'Mizzi A.'!$I$23:$I$39)</f>
        <v>10</v>
      </c>
      <c r="N11" s="98">
        <f>SUMIF('Clarke D.'!$D$23:$D$39,B11,'Clarke D.'!$I$23:$I$39)</f>
        <v>8</v>
      </c>
      <c r="O11" s="98">
        <f>SUMIF('Padovani Grima J.'!$D$23:$D$39,B11,'Padovani Grima J.'!$I$23:$I$39)</f>
        <v>14</v>
      </c>
      <c r="P11" s="98">
        <f>SUMIF('Grima E.'!$D$23:$D$39,B11,'Grima E.'!$I$23:$I$39)</f>
        <v>7</v>
      </c>
      <c r="Q11" s="98">
        <f>SUMIF('Scerri Herrera C.'!$D$23:$D$39,B11,'Scerri Herrera C.'!$I$23:$I$39)</f>
        <v>0</v>
      </c>
      <c r="R11" s="98">
        <f>SUMIF('Vella Antonio Giovanni'!$D$23:$D$39,B11,'Vella Antonio Giovanni'!$I$23:$I$39)</f>
        <v>11</v>
      </c>
      <c r="S11" s="124">
        <f aca="true" t="shared" si="1" ref="S11:S27">SUM(C11:R11)</f>
        <v>106</v>
      </c>
      <c r="T11" s="100">
        <f t="shared" si="0"/>
        <v>0.056958624395486296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J.'!$I$23:$I$39)</f>
        <v>5</v>
      </c>
      <c r="D12" s="104">
        <f>SUMIF('Cassar J.'!$D$23:$D$39,B12,'Cassar J.'!$I$23:$I$39)</f>
        <v>0</v>
      </c>
      <c r="E12" s="104">
        <f>SUMIF('Quintano L.'!$D$23:$D$39,B12,'Quintano L.'!$I$23:$I$39)</f>
        <v>7</v>
      </c>
      <c r="F12" s="104">
        <f>SUMIF('Demicoli S.'!$D$23:$D$39,B12,'Demicoli S.'!$I$23:$I$39)</f>
        <v>0</v>
      </c>
      <c r="G12" s="104">
        <f>SUMIF('Grixti G.'!$D$23:$D$39,B12,'Grixti G.'!$I$23:$I$39)</f>
        <v>1</v>
      </c>
      <c r="H12" s="104">
        <f>SUMIF('Hayman M.'!$D$23:$D$39,B12,'Hayman M.'!$I$23:$I$39)</f>
        <v>13</v>
      </c>
      <c r="I12" s="104">
        <f>SUMIF('Demicoli A.'!$D$23:$D$39,B12,'Demicoli A.'!$I$23:$I$39)</f>
        <v>9</v>
      </c>
      <c r="J12" s="104">
        <f>SUMIF('Mallia M.'!$D$23:$D$39,B12,'Mallia M.'!$I$23:$I$39)</f>
        <v>6</v>
      </c>
      <c r="K12" s="104">
        <f>SUMIF('Meli S.'!$D$23:$D$39,B12,'Meli S.'!$I$23:$I$39)</f>
        <v>0</v>
      </c>
      <c r="L12" s="104">
        <f>SUMIF('Micallef Trigona A.'!$D$23:$D$39,B12,'Micallef Trigona A.'!$I$23:$I$39)</f>
        <v>2</v>
      </c>
      <c r="M12" s="104">
        <f>SUMIF('Mizzi A.'!$D$23:$D$39,B12,'Mizzi A.'!$I$23:$I$39)</f>
        <v>9</v>
      </c>
      <c r="N12" s="104">
        <f>SUMIF('Clarke D.'!$D$23:$D$39,B12,'Clarke D.'!$I$23:$I$39)</f>
        <v>7</v>
      </c>
      <c r="O12" s="104">
        <f>SUMIF('Padovani Grima J.'!$D$23:$D$39,B12,'Padovani Grima J.'!$I$23:$I$39)</f>
        <v>2</v>
      </c>
      <c r="P12" s="104">
        <f>SUMIF('Grima E.'!$D$23:$D$39,B12,'Grima E.'!$I$23:$I$39)</f>
        <v>9</v>
      </c>
      <c r="Q12" s="104">
        <f>SUMIF('Scerri Herrera C.'!$D$23:$D$39,B12,'Scerri Herrera C.'!$I$23:$I$39)</f>
        <v>10</v>
      </c>
      <c r="R12" s="104">
        <f>SUMIF('Vella Antonio Giovanni'!$D$23:$D$39,B12,'Vella Antonio Giovanni'!$I$23:$I$39)</f>
        <v>4</v>
      </c>
      <c r="S12" s="125">
        <f t="shared" si="1"/>
        <v>84</v>
      </c>
      <c r="T12" s="106">
        <f t="shared" si="0"/>
        <v>0.045137023105857065</v>
      </c>
      <c r="U12" s="107">
        <f>SUM(S10:S12)</f>
        <v>234</v>
      </c>
      <c r="V12" s="108">
        <f>U12/$S$27</f>
        <v>0.12573885008060182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0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3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153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0</v>
      </c>
      <c r="R14" s="98">
        <f>SUMIF('Vella Antonio Giovanni'!$D$23:$D$39,B14,'Vella Antonio Giovanni'!$I$23:$I$39)</f>
        <v>0</v>
      </c>
      <c r="S14" s="124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248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5">
        <f t="shared" si="1"/>
        <v>248</v>
      </c>
      <c r="T15" s="106">
        <f t="shared" si="0"/>
        <v>0.13326168726491133</v>
      </c>
      <c r="U15" s="107">
        <f>SUM(S13:S15)</f>
        <v>248</v>
      </c>
      <c r="V15" s="108">
        <f>U15/$S$27</f>
        <v>0.13326168726491133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3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3">
        <f t="shared" si="1"/>
        <v>3</v>
      </c>
      <c r="T16" s="94">
        <f t="shared" si="0"/>
        <v>0.0016120365394948952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21</v>
      </c>
      <c r="J17" s="98">
        <f>SUMIF('Mallia M.'!$D$23:$D$39,B17,'Mallia M.'!$I$23:$I$39)</f>
        <v>50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4">
        <f t="shared" si="1"/>
        <v>71</v>
      </c>
      <c r="T17" s="100">
        <f t="shared" si="0"/>
        <v>0.03815153143471252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8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4">
        <f t="shared" si="1"/>
        <v>8</v>
      </c>
      <c r="T18" s="100">
        <f t="shared" si="0"/>
        <v>0.004298764105319721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56</v>
      </c>
      <c r="S19" s="124">
        <f t="shared" si="1"/>
        <v>56</v>
      </c>
      <c r="T19" s="100">
        <f t="shared" si="0"/>
        <v>0.030091348737238045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5">
        <f t="shared" si="1"/>
        <v>0</v>
      </c>
      <c r="T20" s="106">
        <f t="shared" si="0"/>
        <v>0</v>
      </c>
      <c r="U20" s="107">
        <f>SUM(S16:S20)</f>
        <v>138</v>
      </c>
      <c r="V20" s="108">
        <f>U20/$S$27</f>
        <v>0.07415368081676518</v>
      </c>
    </row>
    <row r="21" spans="2:22" ht="15.75" customHeight="1">
      <c r="B21" s="91" t="s">
        <v>56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197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0</v>
      </c>
      <c r="R21" s="92">
        <f>SUMIF('Vella Antonio Giovanni'!$D$23:$D$39,B21,'Vella Antonio Giovanni'!$I$23:$I$39)</f>
        <v>0</v>
      </c>
      <c r="S21" s="123">
        <f t="shared" si="1"/>
        <v>197</v>
      </c>
      <c r="T21" s="94">
        <f t="shared" si="0"/>
        <v>0.10585706609349813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15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0</v>
      </c>
      <c r="R22" s="104">
        <f>SUMIF('Vella Antonio Giovanni'!$D$23:$D$39,B22,'Vella Antonio Giovanni'!$I$23:$I$39)</f>
        <v>0</v>
      </c>
      <c r="S22" s="125">
        <f t="shared" si="1"/>
        <v>15</v>
      </c>
      <c r="T22" s="106">
        <f t="shared" si="0"/>
        <v>0.008060182697474477</v>
      </c>
      <c r="U22" s="107">
        <f>SUM(S21:S22)</f>
        <v>212</v>
      </c>
      <c r="V22" s="108">
        <f>U22/$S$27</f>
        <v>0.11391724879097259</v>
      </c>
    </row>
    <row r="23" spans="2:22" ht="15.75" customHeight="1">
      <c r="B23" s="91" t="s">
        <v>23</v>
      </c>
      <c r="C23" s="104">
        <f>SUMIF('Apap Bologna J.'!$D$23:$D$39,B23,'Apap Bologna J.'!$I$23:$I$39)</f>
        <v>74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112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127</v>
      </c>
      <c r="J23" s="92">
        <f>SUMIF('Mallia M.'!$D$23:$D$39,B23,'Mallia M.'!$I$23:$I$39)</f>
        <v>0</v>
      </c>
      <c r="K23" s="92">
        <f>SUMIF('Meli S.'!$D$23:$D$39,B23,'Meli S.'!$I$23:$I$39)</f>
        <v>69</v>
      </c>
      <c r="L23" s="92">
        <f>SUMIF('Micallef Trigona A.'!$D$23:$D$39,B23,'Micallef Trigona A.'!$I$23:$I$39)</f>
        <v>119</v>
      </c>
      <c r="M23" s="92">
        <f>SUMIF('Mizzi A.'!$D$23:$D$39,B23,'Mizzi A.'!$I$23:$I$39)</f>
        <v>311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13</v>
      </c>
      <c r="R23" s="92">
        <f>SUMIF('Vella Antonio Giovanni'!$D$23:$D$39,B23,'Vella Antonio Giovanni'!$I$23:$I$39)</f>
        <v>0</v>
      </c>
      <c r="S23" s="123">
        <f t="shared" si="1"/>
        <v>825</v>
      </c>
      <c r="T23" s="109">
        <f t="shared" si="0"/>
        <v>0.44331004836109617</v>
      </c>
      <c r="U23" s="110">
        <f>SUM(S23)</f>
        <v>825</v>
      </c>
      <c r="V23" s="111">
        <f>U23/$S$27</f>
        <v>0.44331004836109617</v>
      </c>
    </row>
    <row r="24" spans="2:22" ht="15.75" customHeight="1">
      <c r="B24" s="91" t="s">
        <v>130</v>
      </c>
      <c r="C24" s="104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0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3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131</v>
      </c>
      <c r="C25" s="104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31</v>
      </c>
      <c r="S25" s="123">
        <f t="shared" si="1"/>
        <v>31</v>
      </c>
      <c r="T25" s="109">
        <f t="shared" si="0"/>
        <v>0.016657710908113917</v>
      </c>
      <c r="U25" s="110">
        <f>SUM(S25)</f>
        <v>31</v>
      </c>
      <c r="V25" s="111">
        <f>U25/$S$27</f>
        <v>0.016657710908113917</v>
      </c>
    </row>
    <row r="26" spans="2:22" ht="15.75" customHeight="1" thickBot="1">
      <c r="B26" s="91" t="s">
        <v>132</v>
      </c>
      <c r="C26" s="104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173</v>
      </c>
      <c r="S26" s="123">
        <f t="shared" si="1"/>
        <v>173</v>
      </c>
      <c r="T26" s="109">
        <f t="shared" si="0"/>
        <v>0.09296077377753896</v>
      </c>
      <c r="U26" s="110">
        <f>SUM(S26)</f>
        <v>173</v>
      </c>
      <c r="V26" s="111">
        <f>U26/$S$27</f>
        <v>0.09296077377753896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79</v>
      </c>
      <c r="D27" s="113">
        <f t="shared" si="2"/>
        <v>0</v>
      </c>
      <c r="E27" s="113">
        <f t="shared" si="2"/>
        <v>49</v>
      </c>
      <c r="F27" s="113">
        <f t="shared" si="2"/>
        <v>320</v>
      </c>
      <c r="G27" s="113">
        <f t="shared" si="2"/>
        <v>1</v>
      </c>
      <c r="H27" s="113">
        <f t="shared" si="2"/>
        <v>25</v>
      </c>
      <c r="I27" s="113">
        <f t="shared" si="2"/>
        <v>178</v>
      </c>
      <c r="J27" s="113">
        <f t="shared" si="2"/>
        <v>60</v>
      </c>
      <c r="K27" s="113">
        <f t="shared" si="2"/>
        <v>69</v>
      </c>
      <c r="L27" s="113">
        <f t="shared" si="2"/>
        <v>131</v>
      </c>
      <c r="M27" s="113">
        <f t="shared" si="2"/>
        <v>330</v>
      </c>
      <c r="N27" s="113">
        <f t="shared" si="2"/>
        <v>283</v>
      </c>
      <c r="O27" s="113">
        <f t="shared" si="2"/>
        <v>19</v>
      </c>
      <c r="P27" s="113">
        <f t="shared" si="2"/>
        <v>19</v>
      </c>
      <c r="Q27" s="113">
        <f t="shared" si="2"/>
        <v>23</v>
      </c>
      <c r="R27" s="113">
        <f t="shared" si="2"/>
        <v>275</v>
      </c>
      <c r="S27" s="121">
        <f t="shared" si="1"/>
        <v>1861</v>
      </c>
      <c r="T27" s="10"/>
      <c r="U27" s="9"/>
      <c r="V27" s="11"/>
    </row>
    <row r="28" spans="3:22" ht="13.5" customHeight="1">
      <c r="C28" s="115">
        <f>C27/S27</f>
        <v>0.04245029554003224</v>
      </c>
      <c r="D28" s="116">
        <f>D27/S27</f>
        <v>0</v>
      </c>
      <c r="E28" s="116">
        <f>E27/S27</f>
        <v>0.026329930145083287</v>
      </c>
      <c r="F28" s="116">
        <f>F27/S27</f>
        <v>0.17195056421278881</v>
      </c>
      <c r="G28" s="116">
        <f>G27/S27</f>
        <v>0.0005373455131649651</v>
      </c>
      <c r="H28" s="116">
        <f>H27/S27</f>
        <v>0.013433637829124127</v>
      </c>
      <c r="I28" s="116">
        <f>I27/S27</f>
        <v>0.09564750134336378</v>
      </c>
      <c r="J28" s="116">
        <f>J27/S27</f>
        <v>0.032240730789897906</v>
      </c>
      <c r="K28" s="116">
        <f>K27/S27</f>
        <v>0.03707684040838259</v>
      </c>
      <c r="L28" s="116">
        <f>L27/S27</f>
        <v>0.07039226222461042</v>
      </c>
      <c r="M28" s="116">
        <f>M27/S27</f>
        <v>0.17732401934443848</v>
      </c>
      <c r="N28" s="116">
        <f>N27/S27</f>
        <v>0.15206878022568512</v>
      </c>
      <c r="O28" s="116">
        <f>O27/S27</f>
        <v>0.010209564750134336</v>
      </c>
      <c r="P28" s="116">
        <f>P27/S27</f>
        <v>0.010209564750134336</v>
      </c>
      <c r="Q28" s="117">
        <f>Q27/S27</f>
        <v>0.012358946802794197</v>
      </c>
      <c r="R28" s="117">
        <f>R27/S27</f>
        <v>0.1477700161203654</v>
      </c>
      <c r="S28" s="122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3" top="0.51" bottom="0.66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25" sqref="L25"/>
    </sheetView>
  </sheetViews>
  <sheetFormatPr defaultColWidth="9.140625" defaultRowHeight="12.75"/>
  <cols>
    <col min="1" max="1" width="2.71093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'[1]Padovani Grima J.'!$Q$24</f>
        <v>361</v>
      </c>
      <c r="H24" s="5"/>
      <c r="I24" s="40">
        <v>14</v>
      </c>
      <c r="J24" s="5"/>
      <c r="K24" s="40">
        <v>10</v>
      </c>
      <c r="L24" s="5"/>
      <c r="M24" s="40"/>
      <c r="N24" s="5"/>
      <c r="O24" s="40"/>
      <c r="P24" s="5"/>
      <c r="Q24" s="44">
        <f t="shared" si="0"/>
        <v>365</v>
      </c>
      <c r="R24" s="5"/>
      <c r="S24" s="40"/>
      <c r="T24" s="5"/>
      <c r="U24" s="44">
        <f aca="true" t="shared" si="1" ref="U24:U39">IF(ISNUMBER(Q24),Q24,0)-IF(ISNUMBER(S24),S24,0)</f>
        <v>365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'[1]Padovani Grima J.'!$Q$25</f>
        <v>59</v>
      </c>
      <c r="H25" s="5"/>
      <c r="I25" s="40">
        <v>2</v>
      </c>
      <c r="J25" s="5"/>
      <c r="K25" s="40">
        <v>11</v>
      </c>
      <c r="L25" s="5"/>
      <c r="M25" s="40"/>
      <c r="N25" s="5"/>
      <c r="O25" s="40"/>
      <c r="P25" s="5"/>
      <c r="Q25" s="44">
        <f t="shared" si="0"/>
        <v>50</v>
      </c>
      <c r="R25" s="5"/>
      <c r="S25" s="40"/>
      <c r="T25" s="5"/>
      <c r="U25" s="44">
        <f t="shared" si="1"/>
        <v>50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251</v>
      </c>
      <c r="H29" s="5"/>
      <c r="I29" s="40">
        <v>3</v>
      </c>
      <c r="J29" s="5"/>
      <c r="K29" s="40">
        <v>13</v>
      </c>
      <c r="L29" s="5"/>
      <c r="M29" s="40"/>
      <c r="N29" s="5"/>
      <c r="O29" s="40"/>
      <c r="P29" s="5"/>
      <c r="Q29" s="44">
        <f t="shared" si="0"/>
        <v>241</v>
      </c>
      <c r="R29" s="5"/>
      <c r="S29" s="40"/>
      <c r="T29" s="5"/>
      <c r="U29" s="44">
        <f t="shared" si="1"/>
        <v>241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'[1]Padovani Grima J.'!$Q$30</f>
        <v>21</v>
      </c>
      <c r="H30" s="5"/>
      <c r="I30" s="40"/>
      <c r="J30" s="5"/>
      <c r="K30" s="40">
        <v>4</v>
      </c>
      <c r="L30" s="5"/>
      <c r="M30" s="40"/>
      <c r="N30" s="5"/>
      <c r="O30" s="40"/>
      <c r="P30" s="5"/>
      <c r="Q30" s="44">
        <f t="shared" si="0"/>
        <v>17</v>
      </c>
      <c r="R30" s="5"/>
      <c r="S30" s="40"/>
      <c r="T30" s="5"/>
      <c r="U30" s="44">
        <f t="shared" si="1"/>
        <v>17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'[1]Padovani Grima J.'!$Q$36</f>
        <v>64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64</v>
      </c>
      <c r="R36" s="5"/>
      <c r="S36" s="40"/>
      <c r="T36" s="5"/>
      <c r="U36" s="44">
        <f>IF(ISNUMBER(Q36),Q36,0)-IF(ISNUMBER(S36),S36,0)</f>
        <v>64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'[1]Padovani Grima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756</v>
      </c>
      <c r="H41" s="44"/>
      <c r="I41" s="45">
        <f>SUM(I23:I39)</f>
        <v>19</v>
      </c>
      <c r="J41" s="44"/>
      <c r="K41" s="45">
        <f>SUM(K23:K39)</f>
        <v>38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737</v>
      </c>
      <c r="R41" s="44"/>
      <c r="S41" s="45">
        <f>SUM(S23:S39)</f>
        <v>0</v>
      </c>
      <c r="T41" s="44"/>
      <c r="U41" s="45">
        <f>SUM(U23:U39)</f>
        <v>737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160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R50" sqref="R50"/>
    </sheetView>
  </sheetViews>
  <sheetFormatPr defaultColWidth="9.140625" defaultRowHeight="12.75"/>
  <cols>
    <col min="1" max="1" width="2.71093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142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E.'!$Q$23</f>
        <v>16</v>
      </c>
      <c r="H23" s="5"/>
      <c r="I23" s="39">
        <v>3</v>
      </c>
      <c r="J23" s="5"/>
      <c r="K23" s="39">
        <v>4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15</v>
      </c>
      <c r="R23" s="5"/>
      <c r="S23" s="39">
        <v>2</v>
      </c>
      <c r="T23" s="5"/>
      <c r="U23" s="44">
        <f>IF(ISNUMBER(Q23),Q23,0)-IF(ISNUMBER(S23),S23,0)</f>
        <v>13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E.'!$Q$24</f>
        <v>134</v>
      </c>
      <c r="H24" s="5"/>
      <c r="I24" s="40">
        <v>7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140</v>
      </c>
      <c r="R24" s="5"/>
      <c r="S24" s="40">
        <v>18</v>
      </c>
      <c r="T24" s="5"/>
      <c r="U24" s="44">
        <f aca="true" t="shared" si="1" ref="U24:U39">IF(ISNUMBER(Q24),Q24,0)-IF(ISNUMBER(S24),S24,0)</f>
        <v>122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E.'!$Q$25</f>
        <v>54</v>
      </c>
      <c r="H25" s="5"/>
      <c r="I25" s="40">
        <v>9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61</v>
      </c>
      <c r="R25" s="5"/>
      <c r="S25" s="40"/>
      <c r="T25" s="5"/>
      <c r="U25" s="44">
        <f t="shared" si="1"/>
        <v>61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E.'!$Q$34</f>
        <v>0</v>
      </c>
      <c r="H34" s="5"/>
      <c r="I34" s="40">
        <v>0</v>
      </c>
      <c r="J34" s="5"/>
      <c r="K34" s="40">
        <v>0</v>
      </c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E.'!$Q$35</f>
        <v>0</v>
      </c>
      <c r="H35" s="5"/>
      <c r="I35" s="40">
        <v>0</v>
      </c>
      <c r="J35" s="5"/>
      <c r="K35" s="40">
        <v>0</v>
      </c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E.'!$Q$36</f>
        <v>0</v>
      </c>
      <c r="H36" s="5"/>
      <c r="I36" s="40">
        <v>0</v>
      </c>
      <c r="J36" s="5"/>
      <c r="K36" s="40">
        <v>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'[1]Grima E.'!$Q$37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'[1]Grima E.'!$Q$38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'[1]Grima E.'!$Q$39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204</v>
      </c>
      <c r="H41" s="44"/>
      <c r="I41" s="45">
        <f>SUM(I23:I39)</f>
        <v>19</v>
      </c>
      <c r="J41" s="44"/>
      <c r="K41" s="45">
        <f>SUM(K23:K39)</f>
        <v>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216</v>
      </c>
      <c r="R41" s="44"/>
      <c r="S41" s="45">
        <f>SUM(S23:S39)</f>
        <v>20</v>
      </c>
      <c r="T41" s="44"/>
      <c r="U41" s="45">
        <f>SUM(U23:U39)</f>
        <v>196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161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K37" sqref="K37"/>
    </sheetView>
  </sheetViews>
  <sheetFormatPr defaultColWidth="9.140625" defaultRowHeight="12.75"/>
  <cols>
    <col min="1" max="1" width="3.8515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C.'!$Q$24</f>
        <v>21</v>
      </c>
      <c r="H24" s="5"/>
      <c r="I24" s="40"/>
      <c r="J24" s="5"/>
      <c r="K24" s="40">
        <v>1</v>
      </c>
      <c r="L24" s="5"/>
      <c r="M24" s="40"/>
      <c r="N24" s="5"/>
      <c r="O24" s="40"/>
      <c r="P24" s="5"/>
      <c r="Q24" s="44">
        <f t="shared" si="0"/>
        <v>20</v>
      </c>
      <c r="R24" s="5"/>
      <c r="S24" s="40"/>
      <c r="T24" s="5"/>
      <c r="U24" s="44">
        <f aca="true" t="shared" si="1" ref="U24:U39">IF(ISNUMBER(Q24),Q24,0)-IF(ISNUMBER(S24),S24,0)</f>
        <v>20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C.'!$Q$25</f>
        <v>38</v>
      </c>
      <c r="H25" s="5"/>
      <c r="I25" s="40">
        <v>10</v>
      </c>
      <c r="J25" s="5"/>
      <c r="K25" s="40">
        <v>10</v>
      </c>
      <c r="L25" s="5"/>
      <c r="M25" s="40"/>
      <c r="N25" s="5"/>
      <c r="O25" s="40"/>
      <c r="P25" s="5"/>
      <c r="Q25" s="44">
        <f t="shared" si="0"/>
        <v>38</v>
      </c>
      <c r="R25" s="5"/>
      <c r="S25" s="40"/>
      <c r="T25" s="5"/>
      <c r="U25" s="44">
        <f t="shared" si="1"/>
        <v>38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'[1]Scerri Herrera C.'!$Q$27</f>
        <v>93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93</v>
      </c>
      <c r="R27" s="5"/>
      <c r="S27" s="40"/>
      <c r="T27" s="5"/>
      <c r="U27" s="44">
        <f t="shared" si="1"/>
        <v>93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C.'!$Q$35</f>
        <v>141</v>
      </c>
      <c r="H35" s="5"/>
      <c r="I35" s="40"/>
      <c r="J35" s="5"/>
      <c r="K35" s="40">
        <v>24</v>
      </c>
      <c r="L35" s="5"/>
      <c r="M35" s="40"/>
      <c r="N35" s="5"/>
      <c r="O35" s="40"/>
      <c r="P35" s="5"/>
      <c r="Q35" s="44">
        <f t="shared" si="0"/>
        <v>117</v>
      </c>
      <c r="R35" s="5"/>
      <c r="S35" s="40"/>
      <c r="T35" s="5"/>
      <c r="U35" s="44">
        <f t="shared" si="1"/>
        <v>117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C.'!$Q$36</f>
        <v>188</v>
      </c>
      <c r="H36" s="5"/>
      <c r="I36" s="40">
        <v>13</v>
      </c>
      <c r="J36" s="5"/>
      <c r="K36" s="40">
        <v>18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183</v>
      </c>
      <c r="R36" s="5"/>
      <c r="S36" s="40"/>
      <c r="T36" s="5"/>
      <c r="U36" s="44">
        <f>IF(ISNUMBER(Q36),Q36,0)-IF(ISNUMBER(S36),S36,0)</f>
        <v>183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'[1]Scerri Herrera C.'!$Q$38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'[1]Scerri Herrera C.'!$Q$39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482</v>
      </c>
      <c r="H41" s="44"/>
      <c r="I41" s="45">
        <f>SUM(I23:I39)</f>
        <v>23</v>
      </c>
      <c r="J41" s="44"/>
      <c r="K41" s="45">
        <f>SUM(K23:K39)</f>
        <v>53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452</v>
      </c>
      <c r="R41" s="44"/>
      <c r="S41" s="45">
        <f>SUM(S23:S39)</f>
        <v>0</v>
      </c>
      <c r="T41" s="44"/>
      <c r="U41" s="45">
        <f>SUM(U23:U39)</f>
        <v>452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78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P50" sqref="P50"/>
    </sheetView>
  </sheetViews>
  <sheetFormatPr defaultColWidth="9.140625" defaultRowHeight="12.75"/>
  <cols>
    <col min="1" max="1" width="3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126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'[1]Vella Antonio Giovanni'!$Q$24</f>
        <v>77</v>
      </c>
      <c r="H24" s="5"/>
      <c r="I24" s="40">
        <v>11</v>
      </c>
      <c r="J24" s="5"/>
      <c r="K24" s="40">
        <v>13</v>
      </c>
      <c r="L24" s="5"/>
      <c r="M24" s="40"/>
      <c r="N24" s="5"/>
      <c r="O24" s="40"/>
      <c r="P24" s="5"/>
      <c r="Q24" s="44">
        <f t="shared" si="0"/>
        <v>75</v>
      </c>
      <c r="R24" s="5"/>
      <c r="S24" s="40"/>
      <c r="T24" s="5"/>
      <c r="U24" s="44">
        <f t="shared" si="1"/>
        <v>75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'[1]Vella Antonio Giovanni'!$Q$25</f>
        <v>65</v>
      </c>
      <c r="H25" s="5"/>
      <c r="I25" s="40">
        <v>4</v>
      </c>
      <c r="J25" s="5"/>
      <c r="K25" s="40"/>
      <c r="L25" s="5"/>
      <c r="M25" s="40"/>
      <c r="N25" s="5"/>
      <c r="O25" s="40"/>
      <c r="P25" s="5"/>
      <c r="Q25" s="44">
        <f t="shared" si="0"/>
        <v>69</v>
      </c>
      <c r="R25" s="5"/>
      <c r="S25" s="40"/>
      <c r="T25" s="5"/>
      <c r="U25" s="44">
        <f t="shared" si="1"/>
        <v>69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'[1]Vella Antonio Giovanni'!$Q$30</f>
        <v>27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27</v>
      </c>
      <c r="R30" s="5"/>
      <c r="S30" s="40"/>
      <c r="T30" s="5"/>
      <c r="U30" s="44">
        <f t="shared" si="1"/>
        <v>27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'[1]Vella Antonio Giovanni'!$Q$31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'[1]Vella Antonio Giovanni'!$Q$32</f>
        <v>37</v>
      </c>
      <c r="H32" s="5"/>
      <c r="I32" s="40">
        <v>56</v>
      </c>
      <c r="J32" s="5"/>
      <c r="K32" s="40">
        <v>51</v>
      </c>
      <c r="L32" s="5"/>
      <c r="M32" s="40"/>
      <c r="N32" s="5"/>
      <c r="O32" s="40"/>
      <c r="P32" s="5"/>
      <c r="Q32" s="44">
        <f t="shared" si="0"/>
        <v>42</v>
      </c>
      <c r="R32" s="5"/>
      <c r="S32" s="40"/>
      <c r="T32" s="5"/>
      <c r="U32" s="44">
        <f t="shared" si="1"/>
        <v>42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'[1]Vella Antonio Giovanni'!$Q$34</f>
        <v>11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11</v>
      </c>
      <c r="R34" s="5"/>
      <c r="S34" s="40"/>
      <c r="T34" s="5"/>
      <c r="U34" s="44">
        <f t="shared" si="1"/>
        <v>11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'[1]Vella Antonio Giovanni'!$Q$37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'[1]Vella Antonio Giovanni'!$Q$38</f>
        <v>63</v>
      </c>
      <c r="H38" s="5"/>
      <c r="I38" s="40">
        <v>31</v>
      </c>
      <c r="J38" s="5"/>
      <c r="K38" s="40">
        <v>27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67</v>
      </c>
      <c r="R38" s="5"/>
      <c r="S38" s="40"/>
      <c r="T38" s="5"/>
      <c r="U38" s="44">
        <f>IF(ISNUMBER(Q38),Q38,0)-IF(ISNUMBER(S38),S38,0)</f>
        <v>67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'[1]Vella Antonio Giovanni'!$Q$39</f>
        <v>171</v>
      </c>
      <c r="H39" s="5"/>
      <c r="I39" s="40">
        <v>173</v>
      </c>
      <c r="J39" s="5"/>
      <c r="K39" s="40">
        <v>195</v>
      </c>
      <c r="L39" s="5"/>
      <c r="M39" s="40"/>
      <c r="N39" s="5"/>
      <c r="O39" s="40"/>
      <c r="P39" s="5"/>
      <c r="Q39" s="44">
        <f t="shared" si="0"/>
        <v>149</v>
      </c>
      <c r="R39" s="5"/>
      <c r="S39" s="40"/>
      <c r="T39" s="5"/>
      <c r="U39" s="44">
        <f t="shared" si="1"/>
        <v>149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453</v>
      </c>
      <c r="H41" s="44"/>
      <c r="I41" s="45">
        <f>SUM(I23:I39)</f>
        <v>275</v>
      </c>
      <c r="J41" s="44"/>
      <c r="K41" s="45">
        <f>SUM(K23:K39)</f>
        <v>286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442</v>
      </c>
      <c r="R41" s="44"/>
      <c r="S41" s="45">
        <f>SUM(S23:S39)</f>
        <v>0</v>
      </c>
      <c r="T41" s="44"/>
      <c r="U41" s="45">
        <f>SUM(U23:U39)</f>
        <v>442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P49" s="12" t="s">
        <v>162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2">
      <selection activeCell="L27" sqref="L27"/>
    </sheetView>
  </sheetViews>
  <sheetFormatPr defaultColWidth="9.140625" defaultRowHeight="12.75"/>
  <cols>
    <col min="1" max="1" width="4.281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18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2:22" ht="12" customHeigh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2" customHeight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4.5" customHeight="1"/>
    <row r="9" spans="2:22" ht="12" customHeight="1" hidden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NOVEMBRU,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38" t="s">
        <v>151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ht="6.75" customHeight="1" hidden="1"/>
    <row r="15" spans="2:22" ht="10.5" customHeight="1">
      <c r="B15" s="140" t="s">
        <v>41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152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0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109</v>
      </c>
      <c r="E27" s="26"/>
      <c r="F27" s="5"/>
      <c r="G27" s="41">
        <f>'[1]Kriminal (Superjuri)'!$Q$27</f>
        <v>57</v>
      </c>
      <c r="H27" s="5"/>
      <c r="I27" s="41">
        <v>3</v>
      </c>
      <c r="J27" s="5"/>
      <c r="K27" s="41">
        <v>2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58</v>
      </c>
      <c r="R27" s="5"/>
      <c r="S27" s="41"/>
      <c r="T27" s="5"/>
      <c r="U27" s="44">
        <f>IF(ISNUMBER(Q27),Q27,0)-IF(ISNUMBER(S27),S27,0)</f>
        <v>58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163</v>
      </c>
      <c r="E29" s="26"/>
      <c r="F29" s="5"/>
      <c r="G29" s="41">
        <f>'[1]Kriminal (Superjuri)'!$Q$29</f>
        <v>3</v>
      </c>
      <c r="H29" s="5"/>
      <c r="I29" s="41"/>
      <c r="J29" s="5"/>
      <c r="K29" s="41"/>
      <c r="L29" s="5"/>
      <c r="M29" s="41"/>
      <c r="N29" s="5"/>
      <c r="O29" s="41">
        <v>0</v>
      </c>
      <c r="P29" s="5"/>
      <c r="Q29" s="44">
        <f>IF(ISNUMBER(G29),G29,0)+IF(ISNUMBER(I29),I29,0)-IF(ISNUMBER(K29),K29,0)+IF(ISNUMBER(M29),M29,0)-IF(ISNUMBER(O29),O29,0)</f>
        <v>3</v>
      </c>
      <c r="R29" s="5"/>
      <c r="S29" s="41"/>
      <c r="T29" s="5"/>
      <c r="U29" s="44">
        <f>IF(ISNUMBER(Q29),Q29,0)-IF(ISNUMBER(S29),S29,0)</f>
        <v>3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115</v>
      </c>
      <c r="E31" s="26"/>
      <c r="F31" s="5"/>
      <c r="G31" s="41">
        <f>'[1]Kriminal (Superjuri)'!$Q$31</f>
        <v>2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120</v>
      </c>
      <c r="E33" s="26"/>
      <c r="F33" s="5"/>
      <c r="G33" s="41">
        <f>'[1]Kriminal (Superjuri)'!$Q$33</f>
        <v>0</v>
      </c>
      <c r="H33" s="5"/>
      <c r="I33" s="41">
        <v>0</v>
      </c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118</v>
      </c>
      <c r="E35" s="26"/>
      <c r="F35" s="5"/>
      <c r="G35" s="41">
        <f>'[1]Kriminal (Superjuri)'!$Q$35</f>
        <v>1</v>
      </c>
      <c r="H35" s="5"/>
      <c r="I35" s="41">
        <v>0</v>
      </c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1</v>
      </c>
      <c r="R35" s="5"/>
      <c r="S35" s="41"/>
      <c r="T35" s="5"/>
      <c r="U35" s="44">
        <f>IF(ISNUMBER(Q35),Q35,0)-IF(ISNUMBER(S35),S35,0)</f>
        <v>1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120">
        <v>7</v>
      </c>
      <c r="D37" s="120" t="s">
        <v>157</v>
      </c>
      <c r="E37" s="26"/>
      <c r="F37" s="5"/>
      <c r="G37" s="41">
        <f>'[1]Kriminal (Superjuri)'!$Q$37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63</v>
      </c>
      <c r="H45" s="44"/>
      <c r="I45" s="45">
        <f>SUM(I25:I43)</f>
        <v>3</v>
      </c>
      <c r="J45" s="44"/>
      <c r="K45" s="45">
        <f>SUM(K25:K43)</f>
        <v>2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64</v>
      </c>
      <c r="R45" s="44"/>
      <c r="S45" s="45">
        <f>SUM(S25:S43)</f>
        <v>0</v>
      </c>
      <c r="T45" s="44"/>
      <c r="U45" s="45">
        <f>SUM(U25:U43)</f>
        <v>64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7" t="s">
        <v>17</v>
      </c>
      <c r="D51" s="137"/>
      <c r="E51" s="137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="75" zoomScaleNormal="75" zoomScalePageLayoutView="0" workbookViewId="0" topLeftCell="B17">
      <selection activeCell="K26" sqref="K26"/>
    </sheetView>
  </sheetViews>
  <sheetFormatPr defaultColWidth="9.140625" defaultRowHeight="12.75"/>
  <cols>
    <col min="1" max="1" width="3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112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41" t="s">
        <v>113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2:22" ht="12" customHeight="1">
      <c r="B6" s="141" t="s">
        <v>114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2:22" ht="12" customHeight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4.5" customHeight="1"/>
    <row r="9" spans="2:22" ht="12" customHeight="1" hidden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NOVEMBRU,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38" t="s">
        <v>151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ht="6.75" customHeight="1" hidden="1"/>
    <row r="15" spans="2:22" ht="10.5" customHeight="1">
      <c r="B15" s="140" t="s">
        <v>41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152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23</v>
      </c>
      <c r="H25" s="5"/>
      <c r="I25" s="41">
        <v>1</v>
      </c>
      <c r="J25" s="5"/>
      <c r="K25" s="41">
        <v>2</v>
      </c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22</v>
      </c>
      <c r="R25" s="5"/>
      <c r="S25" s="41"/>
      <c r="T25" s="5"/>
      <c r="U25" s="44">
        <f>IF(ISNUMBER(Q25),Q25,0)-IF(ISNUMBER(S25),S25,0)</f>
        <v>22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23</v>
      </c>
      <c r="H45" s="44"/>
      <c r="I45" s="45">
        <f>SUM(I25:I43)</f>
        <v>1</v>
      </c>
      <c r="J45" s="44"/>
      <c r="K45" s="45">
        <f>SUM(K25:K43)</f>
        <v>2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22</v>
      </c>
      <c r="R45" s="44"/>
      <c r="S45" s="45">
        <f>SUM(S25:S43)</f>
        <v>0</v>
      </c>
      <c r="T45" s="44"/>
      <c r="U45" s="45">
        <f>SUM(U25:U43)</f>
        <v>22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7" t="s">
        <v>17</v>
      </c>
      <c r="D51" s="137"/>
      <c r="E51" s="137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1">
      <selection activeCell="L29" sqref="L29"/>
    </sheetView>
  </sheetViews>
  <sheetFormatPr defaultColWidth="9.140625" defaultRowHeight="12.75"/>
  <cols>
    <col min="1" max="1" width="4.281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35" t="s">
        <v>20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2:22" ht="12" customHeigh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2" customHeight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4.5" customHeight="1"/>
    <row r="9" spans="2:22" ht="12" customHeight="1" hidden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NOVEMBRU,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38" t="s">
        <v>151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ht="6.75" customHeight="1" hidden="1"/>
    <row r="15" spans="2:22" ht="10.5" customHeight="1">
      <c r="B15" s="140" t="s">
        <v>41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152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137</v>
      </c>
      <c r="E25" s="26"/>
      <c r="F25" s="5"/>
      <c r="G25" s="41">
        <f>'[1]Kriminal (Appelli Inferjuri)'!$Q$25</f>
        <v>14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14</v>
      </c>
      <c r="R25" s="5"/>
      <c r="S25" s="41"/>
      <c r="T25" s="5"/>
      <c r="U25" s="44">
        <f>IF(ISNUMBER(Q25),Q25,0)-IF(ISNUMBER(S25),S25,0)</f>
        <v>14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f>'[1]Kriminal (Appelli Inferjuri)'!$Q$27</f>
        <v>28</v>
      </c>
      <c r="H27" s="5"/>
      <c r="I27" s="41"/>
      <c r="J27" s="5"/>
      <c r="K27" s="41">
        <v>6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22</v>
      </c>
      <c r="R27" s="5"/>
      <c r="S27" s="41"/>
      <c r="T27" s="5"/>
      <c r="U27" s="44">
        <f>IF(ISNUMBER(Q27),Q27,0)-IF(ISNUMBER(S27),S27,0)</f>
        <v>22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109</v>
      </c>
      <c r="E29" s="26"/>
      <c r="F29" s="5"/>
      <c r="G29" s="41">
        <f>'[1]Kriminal (Appelli Inferjuri)'!$Q$29</f>
        <v>64</v>
      </c>
      <c r="H29" s="5"/>
      <c r="I29" s="41">
        <v>18</v>
      </c>
      <c r="J29" s="5"/>
      <c r="K29" s="41">
        <v>24</v>
      </c>
      <c r="L29" s="5"/>
      <c r="M29" s="41"/>
      <c r="N29" s="5"/>
      <c r="O29" s="41">
        <v>0</v>
      </c>
      <c r="P29" s="5"/>
      <c r="Q29" s="44">
        <f>IF(ISNUMBER(G29),G29,0)+IF(ISNUMBER(I29),I29,0)-IF(ISNUMBER(K29),K29,0)+IF(ISNUMBER(M29),M29,0)-IF(ISNUMBER(O29),O29,0)</f>
        <v>58</v>
      </c>
      <c r="R29" s="5"/>
      <c r="S29" s="41"/>
      <c r="T29" s="5"/>
      <c r="U29" s="44">
        <f>IF(ISNUMBER(Q29),Q29,0)-IF(ISNUMBER(S29),S29,0)</f>
        <v>58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118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124</v>
      </c>
      <c r="E33" s="26"/>
      <c r="F33" s="5"/>
      <c r="G33" s="41">
        <f>'[1]Kriminal (Appelli Inferjuri)'!$Q$33</f>
        <v>128</v>
      </c>
      <c r="H33" s="5"/>
      <c r="I33" s="41">
        <v>20</v>
      </c>
      <c r="J33" s="5"/>
      <c r="K33" s="41">
        <v>21</v>
      </c>
      <c r="L33" s="5"/>
      <c r="M33" s="41">
        <v>1</v>
      </c>
      <c r="N33" s="5"/>
      <c r="O33" s="41"/>
      <c r="P33" s="5"/>
      <c r="Q33" s="44">
        <f>IF(ISNUMBER(G33),G33,0)+IF(ISNUMBER(I33),I33,0)-IF(ISNUMBER(K33),K33,0)+IF(ISNUMBER(M33),M33,0)-IF(ISNUMBER(O33),O33,0)</f>
        <v>128</v>
      </c>
      <c r="R33" s="5"/>
      <c r="S33" s="41"/>
      <c r="T33" s="5"/>
      <c r="U33" s="44">
        <f>IF(ISNUMBER(Q33),Q33,0)-IF(ISNUMBER(S33),S33,0)</f>
        <v>128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111</v>
      </c>
      <c r="E35" s="26"/>
      <c r="F35" s="5"/>
      <c r="G35" s="41">
        <f>'[1]Kriminal (Appelli Inferjuri)'!$Q$35</f>
        <v>6</v>
      </c>
      <c r="H35" s="5"/>
      <c r="I35" s="41">
        <v>1</v>
      </c>
      <c r="J35" s="5"/>
      <c r="K35" s="41">
        <v>4</v>
      </c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3</v>
      </c>
      <c r="R35" s="5"/>
      <c r="S35" s="41"/>
      <c r="T35" s="5"/>
      <c r="U35" s="44">
        <f>IF(ISNUMBER(Q35),Q35,0)-IF(ISNUMBER(S35),S35,0)</f>
        <v>3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120">
        <v>7</v>
      </c>
      <c r="D37" s="120" t="s">
        <v>157</v>
      </c>
      <c r="E37" s="120"/>
      <c r="F37" s="5"/>
      <c r="G37" s="41">
        <f>'[1]Kriminal (Appelli Inferjuri)'!$Q$37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240</v>
      </c>
      <c r="H45" s="44"/>
      <c r="I45" s="45">
        <f>SUM(I25:I43)</f>
        <v>39</v>
      </c>
      <c r="J45" s="44"/>
      <c r="K45" s="45">
        <f>SUM(K25:K43)</f>
        <v>55</v>
      </c>
      <c r="L45" s="44"/>
      <c r="M45" s="45">
        <f>SUM(M25:M43)</f>
        <v>1</v>
      </c>
      <c r="N45" s="44"/>
      <c r="O45" s="45">
        <f>SUM(O25:O43)</f>
        <v>0</v>
      </c>
      <c r="P45" s="44"/>
      <c r="Q45" s="45">
        <f>SUM(Q25:Q43)</f>
        <v>225</v>
      </c>
      <c r="R45" s="44"/>
      <c r="S45" s="45">
        <f>SUM(S25:S43)</f>
        <v>0</v>
      </c>
      <c r="T45" s="44"/>
      <c r="U45" s="45">
        <f>SUM(U25:U43)</f>
        <v>225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7" t="s">
        <v>17</v>
      </c>
      <c r="D51" s="137"/>
      <c r="E51" s="137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K26" sqref="K26"/>
    </sheetView>
  </sheetViews>
  <sheetFormatPr defaultColWidth="9.140625" defaultRowHeight="12.75"/>
  <cols>
    <col min="1" max="1" width="3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70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>
        <v>0</v>
      </c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'[1]Coppini P. (Ghawdex)'!$Q$25</f>
        <v>139</v>
      </c>
      <c r="H25" s="5"/>
      <c r="I25" s="40">
        <v>8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145</v>
      </c>
      <c r="R25" s="5"/>
      <c r="S25" s="40"/>
      <c r="T25" s="5"/>
      <c r="U25" s="44">
        <f t="shared" si="1"/>
        <v>145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149</v>
      </c>
      <c r="H41" s="44"/>
      <c r="I41" s="45">
        <f>SUM(I23:I39)</f>
        <v>8</v>
      </c>
      <c r="J41" s="44"/>
      <c r="K41" s="45">
        <f>SUM(K23:K39)</f>
        <v>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155</v>
      </c>
      <c r="R41" s="44"/>
      <c r="S41" s="45">
        <f>SUM(S23:S39)</f>
        <v>0</v>
      </c>
      <c r="T41" s="44"/>
      <c r="U41" s="45">
        <f>SUM(U23:U39)</f>
        <v>155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79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K23" sqref="K23"/>
    </sheetView>
  </sheetViews>
  <sheetFormatPr defaultColWidth="9.140625" defaultRowHeight="12.75"/>
  <cols>
    <col min="1" max="1" width="4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 (Ghawdex)'!$Q$23</f>
        <v>9</v>
      </c>
      <c r="H23" s="5"/>
      <c r="I23" s="39"/>
      <c r="J23" s="5"/>
      <c r="K23" s="39"/>
      <c r="L23" s="5"/>
      <c r="M23" s="39">
        <v>0</v>
      </c>
      <c r="N23" s="5"/>
      <c r="O23" s="39">
        <v>0</v>
      </c>
      <c r="P23" s="5"/>
      <c r="Q23" s="44">
        <f aca="true" t="shared" si="0" ref="Q23:Q39">IF(ISNUMBER(G23),G23,0)+IF(ISNUMBER(I23),I23,0)-IF(ISNUMBER(K23),K23,0)+IF(ISNUMBER(M23),M23,0)-IF(ISNUMBER(O23),O23,0)</f>
        <v>9</v>
      </c>
      <c r="R23" s="5"/>
      <c r="S23" s="39"/>
      <c r="T23" s="5"/>
      <c r="U23" s="44">
        <f>IF(ISNUMBER(Q23),Q23,0)-IF(ISNUMBER(S23),S23,0)</f>
        <v>9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1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</v>
      </c>
      <c r="R29" s="5"/>
      <c r="S29" s="40"/>
      <c r="T29" s="5"/>
      <c r="U29" s="44">
        <f t="shared" si="1"/>
        <v>1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 (Ghawdex)'!$Q$31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 (Ghawdex)'!$Q$32</f>
        <v>6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6</v>
      </c>
      <c r="R32" s="5"/>
      <c r="S32" s="40"/>
      <c r="T32" s="5"/>
      <c r="U32" s="44">
        <f t="shared" si="1"/>
        <v>6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 (Ghawdex)'!$Q$33</f>
        <v>9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9</v>
      </c>
      <c r="R33" s="5"/>
      <c r="S33" s="40"/>
      <c r="T33" s="5"/>
      <c r="U33" s="44">
        <f t="shared" si="1"/>
        <v>9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 (Ghawdex)'!$Q$35</f>
        <v>17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17</v>
      </c>
      <c r="R35" s="5"/>
      <c r="S35" s="40"/>
      <c r="T35" s="5"/>
      <c r="U35" s="44">
        <f t="shared" si="1"/>
        <v>17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 (Ghawdex)'!$Q$36</f>
        <v>19</v>
      </c>
      <c r="H36" s="5"/>
      <c r="I36" s="40">
        <v>0</v>
      </c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19</v>
      </c>
      <c r="R36" s="5"/>
      <c r="S36" s="40"/>
      <c r="T36" s="5"/>
      <c r="U36" s="44">
        <f>IF(ISNUMBER(Q36),Q36,0)-IF(ISNUMBER(S36),S36,0)</f>
        <v>19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'[1]Grixti G. (Ghawdex)'!$Q$37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'[1]Grixti G. (Ghawdex)'!$Q$38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'[1]Grixti G. (Ghawdex)'!$Q$39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63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63</v>
      </c>
      <c r="R41" s="44"/>
      <c r="S41" s="45">
        <f>SUM(S23:S39)</f>
        <v>0</v>
      </c>
      <c r="T41" s="44"/>
      <c r="U41" s="45">
        <f>SUM(U23:U39)</f>
        <v>63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80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P36" sqref="P36"/>
    </sheetView>
  </sheetViews>
  <sheetFormatPr defaultColWidth="9.140625" defaultRowHeight="12.75"/>
  <cols>
    <col min="1" max="1" width="3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71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 (Ghawdex)'!$Q$24</f>
        <v>3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 (Ghawdex)'!$Q$25</f>
        <v>41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41</v>
      </c>
      <c r="R25" s="5"/>
      <c r="S25" s="40"/>
      <c r="T25" s="5"/>
      <c r="U25" s="44">
        <f t="shared" si="1"/>
        <v>41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 (Ghawdex)'!$Q$36</f>
        <v>243</v>
      </c>
      <c r="H36" s="5"/>
      <c r="I36" s="40"/>
      <c r="J36" s="5"/>
      <c r="K36" s="40"/>
      <c r="L36" s="5"/>
      <c r="M36" s="40"/>
      <c r="N36" s="5"/>
      <c r="O36" s="40">
        <v>243</v>
      </c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'[1]Micallef Trigona A. (Ghawdex)'!$Q$37</f>
        <v>0</v>
      </c>
      <c r="H37" s="5"/>
      <c r="I37" s="40">
        <v>0</v>
      </c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'[1]Micallef Trigona A. (Ghawdex)'!$Q$38</f>
        <v>0</v>
      </c>
      <c r="H38" s="5"/>
      <c r="I38" s="40">
        <v>0</v>
      </c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'[1]Micallef Trigona A. (Ghawdex)'!$Q$39</f>
        <v>0</v>
      </c>
      <c r="H39" s="5"/>
      <c r="I39" s="40">
        <v>0</v>
      </c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287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243</v>
      </c>
      <c r="P41" s="44"/>
      <c r="Q41" s="45">
        <f>SUM(Q23:Q39)</f>
        <v>44</v>
      </c>
      <c r="R41" s="44"/>
      <c r="S41" s="45">
        <f>SUM(S23:S39)</f>
        <v>0</v>
      </c>
      <c r="T41" s="44"/>
      <c r="U41" s="45">
        <f>SUM(U23:U39)</f>
        <v>44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81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1.14843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0" width="7.7109375" style="0" customWidth="1"/>
    <col min="21" max="21" width="6.281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29" t="s">
        <v>106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2.75" customHeight="1">
      <c r="A4" s="131" t="s">
        <v>104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48" customFormat="1" ht="15" customHeight="1">
      <c r="A5" s="132" t="s">
        <v>105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ht="15" customHeight="1">
      <c r="A6" s="133" t="str">
        <f>CONCATENATE(Kriminal!G6," ",Kriminal!H6)</f>
        <v>Statistika Ghal NOVEMBRU, 2008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150</v>
      </c>
      <c r="G9" s="86" t="s">
        <v>145</v>
      </c>
      <c r="H9" s="86" t="s">
        <v>26</v>
      </c>
      <c r="I9" s="86" t="s">
        <v>25</v>
      </c>
      <c r="J9" s="86" t="s">
        <v>129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0</v>
      </c>
      <c r="H10" s="92">
        <f>SUMIF('Apap Bologna J. (Ghawdex)'!$D$23:$D$39,B10,'Apap Bologna J. (Ghawdex)'!$I$23:$I$39)</f>
        <v>0</v>
      </c>
      <c r="I10" s="92">
        <f>SUMIF('Mallia M. (Ghawdex)'!$D$23:$D$39,B10,'Mallia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 aca="true" t="shared" si="1" ref="T10:T26">S10/$S$27</f>
        <v>0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1</v>
      </c>
      <c r="G11" s="98">
        <f>SUMIF('Grima E. (Ghawdex)'!$D$23:$D$39,B11,'Grima E. (Ghawdex)'!$I$23:$I$39)</f>
        <v>7</v>
      </c>
      <c r="H11" s="98">
        <f>SUMIF('Apap Bologna J. (Ghawdex)'!$D$23:$D$39,B11,'Apap Bologna J. (Ghawdex)'!$I$23:$I$39)</f>
        <v>0</v>
      </c>
      <c r="I11" s="98">
        <f>SUMIF('Mallia M. (Ghawdex)'!$D$23:$D$39,B11,'Mallia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8</v>
      </c>
      <c r="T11" s="100">
        <f t="shared" si="1"/>
        <v>0.0761904761904762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8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1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(Ghawdex)'!$D$23:$D$39,B12,'Mallia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9</v>
      </c>
      <c r="T12" s="106">
        <f t="shared" si="1"/>
        <v>0.08571428571428572</v>
      </c>
      <c r="U12" s="107">
        <f>SUM(S10:S12)</f>
        <v>17</v>
      </c>
      <c r="V12" s="108">
        <f>U12/$S$27</f>
        <v>0.1619047619047619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(Ghawdex)'!$D$23:$D$39,B13,'Mallia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153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(Ghawdex)'!$D$23:$D$39,B14,'Mallia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0</v>
      </c>
      <c r="H15" s="104">
        <f>SUMIF('Apap Bologna J. (Ghawdex)'!$D$23:$D$39,B15,'Apap Bologna J. (Ghawdex)'!$I$23:$I$39)</f>
        <v>0</v>
      </c>
      <c r="I15" s="104">
        <f>SUMIF('Mallia M. (Ghawdex)'!$D$23:$D$39,B15,'Mallia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(Ghawdex)'!$D$23:$D$39,B16,'Mallia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(Ghawdex)'!$D$23:$D$39,B17,'Mallia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0</v>
      </c>
      <c r="H18" s="98">
        <f>SUMIF('Apap Bologna J. (Ghawdex)'!$D$23:$D$39,B18,'Apap Bologna J. (Ghawdex)'!$I$23:$I$39)</f>
        <v>0</v>
      </c>
      <c r="I18" s="98">
        <f>SUMIF('Mallia M. (Ghawdex)'!$D$23:$D$39,B18,'Mallia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0</v>
      </c>
      <c r="H19" s="98">
        <f>SUMIF('Apap Bologna J. (Ghawdex)'!$D$23:$D$39,B19,'Apap Bologna J. (Ghawdex)'!$I$23:$I$39)</f>
        <v>0</v>
      </c>
      <c r="I19" s="98">
        <f>SUMIF('Mallia M. (Ghawdex)'!$D$23:$D$39,B19,'Mallia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0</v>
      </c>
      <c r="T19" s="100">
        <f t="shared" si="1"/>
        <v>0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(Ghawdex)'!$D$23:$D$39,B20,'Mallia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0</v>
      </c>
      <c r="V20" s="108">
        <f>U20/$S$27</f>
        <v>0</v>
      </c>
    </row>
    <row r="21" spans="2:22" ht="15.75" customHeight="1">
      <c r="B21" s="91" t="s">
        <v>56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12</v>
      </c>
      <c r="H21" s="92">
        <f>SUMIF('Apap Bologna J. (Ghawdex)'!$D$23:$D$39,B21,'Apap Bologna J. (Ghawdex)'!$I$23:$I$39)</f>
        <v>0</v>
      </c>
      <c r="I21" s="92">
        <f>SUMIF('Mallia M. (Ghawdex)'!$D$23:$D$39,B21,'Mallia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12</v>
      </c>
      <c r="T21" s="94">
        <f t="shared" si="1"/>
        <v>0.11428571428571428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(Ghawdex)'!$D$23:$D$39,B22,'Mallia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12</v>
      </c>
      <c r="V22" s="108">
        <f>U22/$S$27</f>
        <v>0.11428571428571428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0</v>
      </c>
      <c r="G23" s="92">
        <f>SUMIF('Grima E. (Ghawdex)'!$D$23:$D$39,B23,'Grima E. (Ghawdex)'!$I$23:$I$39)</f>
        <v>68</v>
      </c>
      <c r="H23" s="92">
        <f>SUMIF('Apap Bologna J. (Ghawdex)'!$D$23:$D$39,B23,'Apap Bologna J. (Ghawdex)'!$I$23:$I$39)</f>
        <v>0</v>
      </c>
      <c r="I23" s="92">
        <f>SUMIF('Mallia M. (Ghawdex)'!$D$23:$D$39,B23,'Mallia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68</v>
      </c>
      <c r="T23" s="109">
        <f t="shared" si="1"/>
        <v>0.6476190476190476</v>
      </c>
      <c r="U23" s="110">
        <f>SUM(S23)</f>
        <v>68</v>
      </c>
      <c r="V23" s="111">
        <f>U23/$S$27</f>
        <v>0.6476190476190476</v>
      </c>
    </row>
    <row r="24" spans="2:22" ht="15.75" customHeight="1">
      <c r="B24" s="91" t="s">
        <v>130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8</v>
      </c>
      <c r="H24" s="92">
        <f>SUMIF('Apap Bologna J. (Ghawdex)'!$D$23:$D$39,B24,'Apap Bologna J. (Ghawdex)'!$I$23:$I$39)</f>
        <v>0</v>
      </c>
      <c r="I24" s="92">
        <f>SUMIF('Mallia M. (Ghawdex)'!$D$23:$D$39,B24,'Mallia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8</v>
      </c>
      <c r="T24" s="109">
        <f t="shared" si="1"/>
        <v>0.0761904761904762</v>
      </c>
      <c r="U24" s="110">
        <f>SUM(S24)</f>
        <v>8</v>
      </c>
      <c r="V24" s="111">
        <f>U24/$S$27</f>
        <v>0.0761904761904762</v>
      </c>
    </row>
    <row r="25" spans="2:22" ht="15.75" customHeight="1">
      <c r="B25" s="91" t="s">
        <v>131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(Ghawdex)'!$D$23:$D$39,B25,'Mallia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132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(Ghawdex)'!$D$23:$D$39,B26,'Mallia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8</v>
      </c>
      <c r="D27" s="113">
        <f t="shared" si="2"/>
        <v>0</v>
      </c>
      <c r="E27" s="113">
        <f t="shared" si="2"/>
        <v>0</v>
      </c>
      <c r="F27" s="113">
        <f t="shared" si="2"/>
        <v>2</v>
      </c>
      <c r="G27" s="113">
        <f t="shared" si="2"/>
        <v>95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105</v>
      </c>
      <c r="T27" s="10"/>
      <c r="U27" s="9"/>
      <c r="V27" s="11"/>
    </row>
    <row r="28" spans="3:22" ht="13.5" customHeight="1">
      <c r="C28" s="115">
        <f>C27/S27</f>
        <v>0.0761904761904762</v>
      </c>
      <c r="D28" s="116">
        <f>D27/S27</f>
        <v>0</v>
      </c>
      <c r="E28" s="116">
        <f>E27/S27</f>
        <v>0</v>
      </c>
      <c r="F28" s="116">
        <f>F27/S27</f>
        <v>0.01904761904761905</v>
      </c>
      <c r="G28" s="116">
        <f>G27/S27</f>
        <v>0.9047619047619048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52" top="0.51" bottom="0.64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25" sqref="L25"/>
    </sheetView>
  </sheetViews>
  <sheetFormatPr defaultColWidth="9.140625" defaultRowHeight="12.75"/>
  <cols>
    <col min="1" max="1" width="3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148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'[1]Ellul A. (Ghawdex)'!$Q$24</f>
        <v>0</v>
      </c>
      <c r="H24" s="5"/>
      <c r="I24" s="40">
        <v>1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'[1]Ellul A. (Ghawdex)'!$Q$25</f>
        <v>30</v>
      </c>
      <c r="H25" s="5"/>
      <c r="I25" s="40">
        <v>1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28</v>
      </c>
      <c r="R25" s="5"/>
      <c r="S25" s="40"/>
      <c r="T25" s="5"/>
      <c r="U25" s="44">
        <f t="shared" si="1"/>
        <v>28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'[1]Ellul A. (Ghawdex)'!$Q$30</f>
        <v>22</v>
      </c>
      <c r="H30" s="5"/>
      <c r="I30" s="40"/>
      <c r="J30" s="5"/>
      <c r="K30" s="40">
        <v>2</v>
      </c>
      <c r="L30" s="5"/>
      <c r="M30" s="40"/>
      <c r="N30" s="5"/>
      <c r="O30" s="40"/>
      <c r="P30" s="5"/>
      <c r="Q30" s="44">
        <f t="shared" si="0"/>
        <v>20</v>
      </c>
      <c r="R30" s="5"/>
      <c r="S30" s="40"/>
      <c r="T30" s="5"/>
      <c r="U30" s="44">
        <f t="shared" si="1"/>
        <v>20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'[1]Ellul A. (Ghawdex)'!$Q$34</f>
        <v>0</v>
      </c>
      <c r="H34" s="5"/>
      <c r="I34" s="40"/>
      <c r="J34" s="5"/>
      <c r="K34" s="40"/>
      <c r="L34" s="5"/>
      <c r="M34" s="40">
        <v>233</v>
      </c>
      <c r="N34" s="5"/>
      <c r="O34" s="40"/>
      <c r="P34" s="5"/>
      <c r="Q34" s="44">
        <f t="shared" si="0"/>
        <v>233</v>
      </c>
      <c r="R34" s="5"/>
      <c r="S34" s="40"/>
      <c r="T34" s="5"/>
      <c r="U34" s="44">
        <f t="shared" si="1"/>
        <v>233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'[1]Ellul A. (Ghawdex)'!$Q$36</f>
        <v>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/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53</v>
      </c>
      <c r="H41" s="44"/>
      <c r="I41" s="45">
        <f>SUM(I23:I39)</f>
        <v>2</v>
      </c>
      <c r="J41" s="44"/>
      <c r="K41" s="45">
        <f>SUM(K23:K39)</f>
        <v>6</v>
      </c>
      <c r="L41" s="44"/>
      <c r="M41" s="45">
        <f>SUM(M23:M39)</f>
        <v>233</v>
      </c>
      <c r="N41" s="44"/>
      <c r="O41" s="45">
        <f>SUM(O23:O39)</f>
        <v>0</v>
      </c>
      <c r="P41" s="44"/>
      <c r="Q41" s="45">
        <f>SUM(Q23:Q39)</f>
        <v>282</v>
      </c>
      <c r="R41" s="44"/>
      <c r="S41" s="45">
        <f>SUM(S23:S39)</f>
        <v>0</v>
      </c>
      <c r="T41" s="44"/>
      <c r="U41" s="45">
        <f>SUM(U23:U39)</f>
        <v>282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J37" sqref="J37"/>
    </sheetView>
  </sheetViews>
  <sheetFormatPr defaultColWidth="9.140625" defaultRowHeight="12.75"/>
  <cols>
    <col min="1" max="1" width="2.71093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142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 (Ghawdex)'!$Q$23</f>
        <v>60</v>
      </c>
      <c r="H23" s="5"/>
      <c r="I23" s="39"/>
      <c r="J23" s="5"/>
      <c r="K23" s="39"/>
      <c r="L23" s="5"/>
      <c r="M23" s="39">
        <v>3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63</v>
      </c>
      <c r="R23" s="5"/>
      <c r="S23" s="39"/>
      <c r="T23" s="5"/>
      <c r="U23" s="44">
        <f aca="true" t="shared" si="1" ref="U23:U39">IF(ISNUMBER(Q23),Q23,0)-IF(ISNUMBER(S23),S23,0)</f>
        <v>63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 (Ghawdex)'!$Q$24</f>
        <v>47</v>
      </c>
      <c r="H24" s="5"/>
      <c r="I24" s="40">
        <v>7</v>
      </c>
      <c r="J24" s="5"/>
      <c r="K24" s="40"/>
      <c r="L24" s="5"/>
      <c r="M24" s="40"/>
      <c r="N24" s="5"/>
      <c r="O24" s="40">
        <v>4</v>
      </c>
      <c r="P24" s="5"/>
      <c r="Q24" s="44">
        <f t="shared" si="0"/>
        <v>50</v>
      </c>
      <c r="R24" s="5"/>
      <c r="S24" s="40"/>
      <c r="T24" s="5"/>
      <c r="U24" s="44">
        <f t="shared" si="1"/>
        <v>50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 (Ghawdex)'!$Q$28</f>
        <v>67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67</v>
      </c>
      <c r="R28" s="5"/>
      <c r="S28" s="40"/>
      <c r="T28" s="5"/>
      <c r="U28" s="44">
        <f t="shared" si="1"/>
        <v>67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 (Ghawdex)'!$Q$31</f>
        <v>10</v>
      </c>
      <c r="H31" s="5"/>
      <c r="I31" s="40"/>
      <c r="J31" s="5"/>
      <c r="K31" s="40"/>
      <c r="L31" s="5"/>
      <c r="M31" s="40"/>
      <c r="N31" s="5"/>
      <c r="O31" s="40">
        <v>1</v>
      </c>
      <c r="P31" s="5"/>
      <c r="Q31" s="44">
        <f t="shared" si="0"/>
        <v>9</v>
      </c>
      <c r="R31" s="5"/>
      <c r="S31" s="40"/>
      <c r="T31" s="5"/>
      <c r="U31" s="44">
        <f t="shared" si="1"/>
        <v>9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 (Ghawdex)'!$Q$32</f>
        <v>17</v>
      </c>
      <c r="H32" s="5"/>
      <c r="I32" s="40"/>
      <c r="J32" s="5"/>
      <c r="K32" s="40">
        <v>4</v>
      </c>
      <c r="L32" s="5"/>
      <c r="M32" s="40"/>
      <c r="N32" s="5"/>
      <c r="O32" s="40"/>
      <c r="P32" s="5"/>
      <c r="Q32" s="44">
        <f t="shared" si="0"/>
        <v>13</v>
      </c>
      <c r="R32" s="5"/>
      <c r="S32" s="40"/>
      <c r="T32" s="5"/>
      <c r="U32" s="44">
        <f t="shared" si="1"/>
        <v>13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 (Ghawdex)'!$Q$34</f>
        <v>53</v>
      </c>
      <c r="H34" s="5"/>
      <c r="I34" s="40">
        <v>12</v>
      </c>
      <c r="J34" s="5"/>
      <c r="K34" s="40">
        <v>9</v>
      </c>
      <c r="L34" s="5"/>
      <c r="M34" s="40">
        <v>5</v>
      </c>
      <c r="N34" s="5"/>
      <c r="O34" s="40"/>
      <c r="P34" s="5"/>
      <c r="Q34" s="44">
        <f t="shared" si="0"/>
        <v>61</v>
      </c>
      <c r="R34" s="5"/>
      <c r="S34" s="40">
        <v>6</v>
      </c>
      <c r="T34" s="5"/>
      <c r="U34" s="44">
        <f t="shared" si="1"/>
        <v>55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 (Ghawdex)'!$Q$36</f>
        <v>471</v>
      </c>
      <c r="H36" s="5"/>
      <c r="I36" s="40">
        <v>68</v>
      </c>
      <c r="J36" s="5"/>
      <c r="K36" s="40">
        <v>84</v>
      </c>
      <c r="L36" s="5"/>
      <c r="M36" s="40">
        <v>5</v>
      </c>
      <c r="N36" s="5"/>
      <c r="O36" s="40"/>
      <c r="P36" s="5"/>
      <c r="Q36" s="44">
        <f>IF(ISNUMBER(G36),G36,0)+IF(ISNUMBER(I36),I36,0)-IF(ISNUMBER(K36),K36,0)+IF(ISNUMBER(M36),M36,0)-IF(ISNUMBER(O36),O36,0)</f>
        <v>460</v>
      </c>
      <c r="R36" s="5"/>
      <c r="S36" s="40">
        <v>6</v>
      </c>
      <c r="T36" s="5"/>
      <c r="U36" s="44">
        <f>IF(ISNUMBER(Q36),Q36,0)-IF(ISNUMBER(S36),S36,0)</f>
        <v>454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'[1]Grima E. (Ghawdex)'!$Q$37</f>
        <v>3</v>
      </c>
      <c r="H37" s="5"/>
      <c r="I37" s="40">
        <v>8</v>
      </c>
      <c r="J37" s="5"/>
      <c r="K37" s="40"/>
      <c r="L37" s="5"/>
      <c r="M37" s="40"/>
      <c r="N37" s="5"/>
      <c r="O37" s="40"/>
      <c r="P37" s="5"/>
      <c r="Q37" s="44">
        <f t="shared" si="0"/>
        <v>11</v>
      </c>
      <c r="R37" s="5"/>
      <c r="S37" s="40"/>
      <c r="T37" s="5"/>
      <c r="U37" s="44">
        <f t="shared" si="1"/>
        <v>11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728</v>
      </c>
      <c r="H41" s="44"/>
      <c r="I41" s="45">
        <f>SUM(I23:I39)</f>
        <v>95</v>
      </c>
      <c r="J41" s="44"/>
      <c r="K41" s="45">
        <f>SUM(K23:K39)</f>
        <v>97</v>
      </c>
      <c r="L41" s="44"/>
      <c r="M41" s="45">
        <f>SUM(M23:M39)</f>
        <v>13</v>
      </c>
      <c r="N41" s="44"/>
      <c r="O41" s="45">
        <f>SUM(O23:O39)</f>
        <v>5</v>
      </c>
      <c r="P41" s="44"/>
      <c r="Q41" s="45">
        <f>SUM(Q23:Q39)</f>
        <v>734</v>
      </c>
      <c r="R41" s="44"/>
      <c r="S41" s="45">
        <f>SUM(S23:S39)</f>
        <v>12</v>
      </c>
      <c r="T41" s="44"/>
      <c r="U41" s="45">
        <f>SUM(U23:U39)</f>
        <v>722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0">
      <selection activeCell="G40" sqref="G40"/>
    </sheetView>
  </sheetViews>
  <sheetFormatPr defaultColWidth="9.140625" defaultRowHeight="12.75"/>
  <cols>
    <col min="1" max="1" width="3.28125" style="12" customWidth="1"/>
    <col min="2" max="2" width="2.8515625" style="12" customWidth="1"/>
    <col min="3" max="3" width="4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61" right="0.75" top="1" bottom="0.58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37" sqref="S37"/>
    </sheetView>
  </sheetViews>
  <sheetFormatPr defaultColWidth="9.140625" defaultRowHeight="12.75"/>
  <cols>
    <col min="1" max="1" width="3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 (Ghawdex)'!$Q$23</f>
        <v>28</v>
      </c>
      <c r="H23" s="5"/>
      <c r="I23" s="39"/>
      <c r="J23" s="5"/>
      <c r="K23" s="39"/>
      <c r="L23" s="5"/>
      <c r="M23" s="39"/>
      <c r="N23" s="5"/>
      <c r="O23" s="39">
        <v>1</v>
      </c>
      <c r="P23" s="5"/>
      <c r="Q23" s="44">
        <f aca="true" t="shared" si="0" ref="Q23:Q39">IF(ISNUMBER(G23),G23,0)+IF(ISNUMBER(I23),I23,0)-IF(ISNUMBER(K23),K23,0)+IF(ISNUMBER(M23),M23,0)-IF(ISNUMBER(O23),O23,0)</f>
        <v>27</v>
      </c>
      <c r="R23" s="5"/>
      <c r="S23" s="39">
        <v>9</v>
      </c>
      <c r="T23" s="5"/>
      <c r="U23" s="44">
        <f aca="true" t="shared" si="1" ref="U23:U39">IF(ISNUMBER(Q23),Q23,0)-IF(ISNUMBER(S23),S23,0)</f>
        <v>18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 (Ghawdex)'!$Q$24</f>
        <v>6</v>
      </c>
      <c r="H24" s="5"/>
      <c r="I24" s="40"/>
      <c r="J24" s="5"/>
      <c r="K24" s="40"/>
      <c r="L24" s="5"/>
      <c r="M24" s="40">
        <v>1</v>
      </c>
      <c r="N24" s="5"/>
      <c r="O24" s="40"/>
      <c r="P24" s="5"/>
      <c r="Q24" s="44">
        <f t="shared" si="0"/>
        <v>7</v>
      </c>
      <c r="R24" s="5"/>
      <c r="S24" s="40">
        <v>2</v>
      </c>
      <c r="T24" s="5"/>
      <c r="U24" s="44">
        <f t="shared" si="1"/>
        <v>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2</v>
      </c>
      <c r="R26" s="5"/>
      <c r="S26" s="40">
        <v>1</v>
      </c>
      <c r="T26" s="5"/>
      <c r="U26" s="44">
        <f t="shared" si="1"/>
        <v>1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 (Ghawdex)'!$Q$34</f>
        <v>8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8</v>
      </c>
      <c r="R34" s="5"/>
      <c r="S34" s="40">
        <v>8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 (Ghawdex)'!$Q$36</f>
        <v>36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</v>
      </c>
      <c r="R36" s="5"/>
      <c r="S36" s="40">
        <v>30</v>
      </c>
      <c r="T36" s="5"/>
      <c r="U36" s="44">
        <f>IF(ISNUMBER(Q36),Q36,0)-IF(ISNUMBER(S36),S36,0)</f>
        <v>6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'[1]Scerri Herrera C (Ghawdex)'!$Q$39</f>
        <v>0</v>
      </c>
      <c r="H39" s="5"/>
      <c r="I39" s="40">
        <v>0</v>
      </c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93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1</v>
      </c>
      <c r="N41" s="44"/>
      <c r="O41" s="45">
        <f>SUM(O23:O39)</f>
        <v>1</v>
      </c>
      <c r="P41" s="44"/>
      <c r="Q41" s="45">
        <f>SUM(Q23:Q39)</f>
        <v>93</v>
      </c>
      <c r="R41" s="44"/>
      <c r="S41" s="45">
        <f>SUM(S23:S39)</f>
        <v>62</v>
      </c>
      <c r="T41" s="44"/>
      <c r="U41" s="45">
        <f>SUM(U23:U39)</f>
        <v>31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0">
      <selection activeCell="G40" sqref="G40"/>
    </sheetView>
  </sheetViews>
  <sheetFormatPr defaultColWidth="9.140625" defaultRowHeight="12.75"/>
  <cols>
    <col min="1" max="1" width="4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B7">
      <selection activeCell="P10" sqref="P10"/>
    </sheetView>
  </sheetViews>
  <sheetFormatPr defaultColWidth="9.140625" defaultRowHeight="12.75"/>
  <cols>
    <col min="1" max="1" width="0" style="0" hidden="1" customWidth="1"/>
    <col min="2" max="2" width="19.140625" style="0" customWidth="1"/>
    <col min="3" max="18" width="5.421875" style="0" bestFit="1" customWidth="1"/>
    <col min="19" max="19" width="5.4218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29" t="s">
        <v>103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118" customFormat="1" ht="12.75" customHeight="1">
      <c r="A4" s="131" t="s">
        <v>104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119" customFormat="1" ht="15" customHeight="1">
      <c r="A5" s="132" t="s">
        <v>108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18" customFormat="1" ht="15" customHeight="1">
      <c r="A6" s="133" t="str">
        <f>CONCATENATE(Kriminal!G6," ",Kriminal!H6)</f>
        <v>Statistika Ghal NOVEMBRU, 2008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136</v>
      </c>
      <c r="F9" s="86" t="s">
        <v>143</v>
      </c>
      <c r="G9" s="86" t="s">
        <v>28</v>
      </c>
      <c r="H9" s="86" t="s">
        <v>29</v>
      </c>
      <c r="I9" s="86" t="s">
        <v>140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144</v>
      </c>
      <c r="O9" s="86" t="s">
        <v>33</v>
      </c>
      <c r="P9" s="86" t="s">
        <v>145</v>
      </c>
      <c r="Q9" s="86" t="s">
        <v>34</v>
      </c>
      <c r="R9" s="86" t="s">
        <v>127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42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9</v>
      </c>
      <c r="I10" s="92">
        <f>SUMIF('Demicoli A.'!$D$23:$D$39,B10,'Demicoli A.'!$K$23:$K$39)</f>
        <v>0</v>
      </c>
      <c r="J10" s="92">
        <f>SUMIF('Mallia M.'!$D$23:$D$39,B10,'Mallia M.'!$K$23:$K$39)</f>
        <v>4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0</v>
      </c>
      <c r="N10" s="92">
        <f>SUMIF('Clarke D.'!$D$23:$D$39,B10,'Clarke D.'!$K$23:$K$39)</f>
        <v>8</v>
      </c>
      <c r="O10" s="92">
        <f>SUMIF('Padovani Grima J.'!$D$23:$D$39,B10,'Padovani Grima J.'!$K$23:$K$39)</f>
        <v>0</v>
      </c>
      <c r="P10" s="92">
        <f>SUMIF('Grima E.'!$D$23:$D$39,B10,'Grima E.'!$K$23:$K$39)</f>
        <v>4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3">
        <f>SUM(C10:R10)</f>
        <v>67</v>
      </c>
      <c r="T10" s="94">
        <f aca="true" t="shared" si="0" ref="T10:T26">S10/$S$27</f>
        <v>0.04007177033492823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J.'!$K$23:$K$39)</f>
        <v>0</v>
      </c>
      <c r="D11" s="98">
        <f>SUMIF('Cassar J.'!$D$23:$D$39,B11,'Cassar J.'!$K$23:$K$39)</f>
        <v>0</v>
      </c>
      <c r="E11" s="98">
        <f>SUMIF('Quintano L.'!$D$23:$D$39,B11,'Quintano L.'!$K$23:$K$39)</f>
        <v>5</v>
      </c>
      <c r="F11" s="98">
        <f>SUMIF('Demicoli S.'!$D$23:$D$39,B11,'Demicoli S.'!$K$23:$K$39)</f>
        <v>8</v>
      </c>
      <c r="G11" s="98">
        <f>SUMIF('Grixti G.'!$D$23:$D$39,B11,'Grixti G.'!$K$23:$K$39)</f>
        <v>1</v>
      </c>
      <c r="H11" s="98">
        <f>SUMIF('Hayman M.'!$D$23:$D$39,B11,'Hayman M.'!$K$23:$K$39)</f>
        <v>0</v>
      </c>
      <c r="I11" s="98">
        <f>SUMIF('Demicoli A.'!$D$23:$D$39,B11,'Demicoli A.'!$K$23:$K$39)</f>
        <v>17</v>
      </c>
      <c r="J11" s="98">
        <f>SUMIF('Mallia M.'!$D$23:$D$39,B11,'Mallia M.'!$K$23:$K$39)</f>
        <v>2</v>
      </c>
      <c r="K11" s="98">
        <f>SUMIF('Meli S.'!$D$23:$D$39,B11,'Meli S.'!$K$23:$K$39)</f>
        <v>0</v>
      </c>
      <c r="L11" s="98">
        <f>SUMIF('Micallef Trigona A.'!$D$23:$D$39,B11,'Micallef Trigona A.'!$K$23:$K$39)</f>
        <v>15</v>
      </c>
      <c r="M11" s="98">
        <f>SUMIF('Mizzi A.'!$D$23:$D$39,B11,'Mizzi A.'!$K$23:$K$39)</f>
        <v>5</v>
      </c>
      <c r="N11" s="98">
        <f>SUMIF('Clarke D.'!$D$23:$D$39,B11,'Clarke D.'!$K$23:$K$39)</f>
        <v>0</v>
      </c>
      <c r="O11" s="98">
        <f>SUMIF('Padovani Grima J.'!$D$23:$D$39,B11,'Padovani Grima J.'!$K$23:$K$39)</f>
        <v>10</v>
      </c>
      <c r="P11" s="98">
        <f>SUMIF('Grima E.'!$D$23:$D$39,B11,'Grima E.'!$K$23:$K$39)</f>
        <v>1</v>
      </c>
      <c r="Q11" s="98">
        <f>SUMIF('Scerri Herrera C.'!$D$23:$D$39,B11,'Scerri Herrera C.'!$K$23:$K$39)</f>
        <v>1</v>
      </c>
      <c r="R11" s="98">
        <f>SUMIF('Vella Antonio Giovanni'!$D$23:$D$39,B11,'Vella Antonio Giovanni'!$K$23:$K$39)</f>
        <v>13</v>
      </c>
      <c r="S11" s="124">
        <f aca="true" t="shared" si="1" ref="S11:S27">SUM(C11:R11)</f>
        <v>78</v>
      </c>
      <c r="T11" s="100">
        <f t="shared" si="0"/>
        <v>0.04665071770334928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4</v>
      </c>
      <c r="D12" s="104">
        <f>SUMIF('Cassar J.'!$D$23:$D$39,B12,'Cassar J.'!$K$23:$K$39)</f>
        <v>0</v>
      </c>
      <c r="E12" s="104">
        <f>SUMIF('Quintano L.'!$D$23:$D$39,B12,'Quintano L.'!$K$23:$K$39)</f>
        <v>4</v>
      </c>
      <c r="F12" s="104">
        <f>SUMIF('Demicoli S.'!$D$23:$D$39,B12,'Demicoli S.'!$K$23:$K$39)</f>
        <v>0</v>
      </c>
      <c r="G12" s="104">
        <f>SUMIF('Grixti G.'!$D$23:$D$39,B12,'Grixti G.'!$K$23:$K$39)</f>
        <v>8</v>
      </c>
      <c r="H12" s="104">
        <f>SUMIF('Hayman M.'!$D$23:$D$39,B12,'Hayman M.'!$K$23:$K$39)</f>
        <v>2</v>
      </c>
      <c r="I12" s="104">
        <f>SUMIF('Demicoli A.'!$D$23:$D$39,B12,'Demicoli A.'!$K$23:$K$39)</f>
        <v>2</v>
      </c>
      <c r="J12" s="104">
        <f>SUMIF('Mallia M.'!$D$23:$D$39,B12,'Mallia M.'!$K$23:$K$39)</f>
        <v>17</v>
      </c>
      <c r="K12" s="104">
        <f>SUMIF('Meli S.'!$D$23:$D$39,B12,'Meli S.'!$K$23:$K$39)</f>
        <v>2</v>
      </c>
      <c r="L12" s="104">
        <f>SUMIF('Micallef Trigona A.'!$D$23:$D$39,B12,'Micallef Trigona A.'!$K$23:$K$39)</f>
        <v>11</v>
      </c>
      <c r="M12" s="104">
        <f>SUMIF('Mizzi A.'!$D$23:$D$39,B12,'Mizzi A.'!$K$23:$K$39)</f>
        <v>1</v>
      </c>
      <c r="N12" s="104">
        <f>SUMIF('Clarke D.'!$D$23:$D$39,B12,'Clarke D.'!$K$23:$K$39)</f>
        <v>5</v>
      </c>
      <c r="O12" s="104">
        <f>SUMIF('Padovani Grima J.'!$D$23:$D$39,B12,'Padovani Grima J.'!$K$23:$K$39)</f>
        <v>11</v>
      </c>
      <c r="P12" s="104">
        <f>SUMIF('Grima E.'!$D$23:$D$39,B12,'Grima E.'!$K$23:$K$39)</f>
        <v>2</v>
      </c>
      <c r="Q12" s="104">
        <f>SUMIF('Scerri Herrera C.'!$D$23:$D$39,B12,'Scerri Herrera C.'!$K$23:$K$39)</f>
        <v>10</v>
      </c>
      <c r="R12" s="104">
        <f>SUMIF('Vella Antonio Giovanni'!$D$23:$D$39,B12,'Vella Antonio Giovanni'!$K$23:$K$39)</f>
        <v>0</v>
      </c>
      <c r="S12" s="125">
        <f t="shared" si="1"/>
        <v>79</v>
      </c>
      <c r="T12" s="106">
        <f t="shared" si="0"/>
        <v>0.04724880382775119</v>
      </c>
      <c r="U12" s="107">
        <f>SUM(S10:S12)</f>
        <v>224</v>
      </c>
      <c r="V12" s="108">
        <f>U12/$S$27</f>
        <v>0.1339712918660287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0</v>
      </c>
      <c r="K13" s="92">
        <f>SUMIF('Meli S.'!$D$23:$D$39,B13,'Meli S.'!$K$23:$K$39)</f>
        <v>0</v>
      </c>
      <c r="L13" s="92">
        <f>SUMIF('Micallef Trigona A.'!$D$23:$D$39,B13,'Micallef Trigona A.'!$K$23:$K$39)</f>
        <v>0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3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153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0</v>
      </c>
      <c r="R14" s="98">
        <f>SUMIF('Vella Antonio Giovanni'!$D$23:$D$39,B14,'Vella Antonio Giovanni'!$K$23:$K$39)</f>
        <v>0</v>
      </c>
      <c r="S14" s="124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224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5">
        <f t="shared" si="1"/>
        <v>224</v>
      </c>
      <c r="T15" s="106">
        <f t="shared" si="0"/>
        <v>0.1339712918660287</v>
      </c>
      <c r="U15" s="107">
        <f>SUM(S13:S15)</f>
        <v>224</v>
      </c>
      <c r="V15" s="108">
        <f>U15/$S$27</f>
        <v>0.1339712918660287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0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13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3">
        <f t="shared" si="1"/>
        <v>13</v>
      </c>
      <c r="T16" s="94">
        <f t="shared" si="0"/>
        <v>0.00777511961722488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J.'!$K$23:$K$39)</f>
        <v>0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5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24</v>
      </c>
      <c r="J17" s="98">
        <f>SUMIF('Mallia M.'!$D$23:$D$39,B17,'Mallia M.'!$K$23:$K$39)</f>
        <v>17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4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0</v>
      </c>
      <c r="S17" s="124">
        <f t="shared" si="1"/>
        <v>50</v>
      </c>
      <c r="T17" s="100">
        <f t="shared" si="0"/>
        <v>0.029904306220095694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5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4">
        <f t="shared" si="1"/>
        <v>5</v>
      </c>
      <c r="T18" s="100">
        <f t="shared" si="0"/>
        <v>0.0029904306220095694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51</v>
      </c>
      <c r="S19" s="124">
        <f t="shared" si="1"/>
        <v>51</v>
      </c>
      <c r="T19" s="100">
        <f t="shared" si="0"/>
        <v>0.030502392344497607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5">
        <f t="shared" si="1"/>
        <v>0</v>
      </c>
      <c r="T20" s="106">
        <f t="shared" si="0"/>
        <v>0</v>
      </c>
      <c r="U20" s="107">
        <f>SUM(S16:S20)</f>
        <v>119</v>
      </c>
      <c r="V20" s="108">
        <f>U20/$S$27</f>
        <v>0.07117224880382775</v>
      </c>
    </row>
    <row r="21" spans="2:22" ht="15.75" customHeight="1">
      <c r="B21" s="91" t="s">
        <v>56</v>
      </c>
      <c r="C21" s="92">
        <f>SUMIF('Apap Bologna J.'!$D$23:$D$39,B21,'Apap Bologna J.'!$K$23:$K$39)</f>
        <v>0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202</v>
      </c>
      <c r="G21" s="92">
        <f>SUMIF('Grixti G.'!$D$23:$D$39,B21,'Grixti G.'!$K$23:$K$39)</f>
        <v>0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0</v>
      </c>
      <c r="S21" s="123">
        <f t="shared" si="1"/>
        <v>202</v>
      </c>
      <c r="T21" s="94">
        <f t="shared" si="0"/>
        <v>0.12081339712918661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0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24</v>
      </c>
      <c r="R22" s="104">
        <f>SUMIF('Vella Antonio Giovanni'!$D$23:$D$39,B22,'Vella Antonio Giovanni'!$K$23:$K$39)</f>
        <v>0</v>
      </c>
      <c r="S22" s="125">
        <f t="shared" si="1"/>
        <v>24</v>
      </c>
      <c r="T22" s="106">
        <f t="shared" si="0"/>
        <v>0.014354066985645933</v>
      </c>
      <c r="U22" s="107">
        <f>SUM(S21:S22)</f>
        <v>226</v>
      </c>
      <c r="V22" s="108">
        <f>U22/$S$27</f>
        <v>0.13516746411483255</v>
      </c>
    </row>
    <row r="23" spans="2:22" ht="15.75" customHeight="1">
      <c r="B23" s="91" t="s">
        <v>23</v>
      </c>
      <c r="C23" s="92">
        <f>SUMIF('Apap Bologna J.'!$D$23:$D$39,B23,'Apap Bologna J.'!$K$23:$K$39)</f>
        <v>63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83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133</v>
      </c>
      <c r="J23" s="92">
        <f>SUMIF('Mallia M.'!$D$23:$D$39,B23,'Mallia M.'!$K$23:$K$39)</f>
        <v>0</v>
      </c>
      <c r="K23" s="92">
        <f>SUMIF('Meli S.'!$D$23:$D$39,B23,'Meli S.'!$K$23:$K$39)</f>
        <v>46</v>
      </c>
      <c r="L23" s="92">
        <f>SUMIF('Micallef Trigona A.'!$D$23:$D$39,B23,'Micallef Trigona A.'!$K$23:$K$39)</f>
        <v>61</v>
      </c>
      <c r="M23" s="92">
        <f>SUMIF('Mizzi A.'!$D$23:$D$39,B23,'Mizzi A.'!$K$23:$K$39)</f>
        <v>244</v>
      </c>
      <c r="N23" s="92">
        <f>SUMIF('Clarke D.'!$D$23:$D$39,B23,'Clarke D.'!$K$23:$K$39)</f>
        <v>0</v>
      </c>
      <c r="O23" s="92">
        <f>SUMIF('Padovani Grima J.'!$D$23:$D$39,B23,'Padovani Grima J.'!$K$23:$K$39)</f>
        <v>0</v>
      </c>
      <c r="P23" s="92">
        <f>SUMIF('Grima E.'!$D$23:$D$39,B23,'Grima E.'!$K$23:$K$39)</f>
        <v>0</v>
      </c>
      <c r="Q23" s="92">
        <f>SUMIF('Scerri Herrera C.'!$D$23:$D$39,B23,'Scerri Herrera C.'!$K$23:$K$39)</f>
        <v>18</v>
      </c>
      <c r="R23" s="92">
        <f>SUMIF('Vella Antonio Giovanni'!$D$23:$D$39,B23,'Vella Antonio Giovanni'!$K$23:$K$39)</f>
        <v>0</v>
      </c>
      <c r="S23" s="123">
        <f t="shared" si="1"/>
        <v>648</v>
      </c>
      <c r="T23" s="109">
        <f t="shared" si="0"/>
        <v>0.3875598086124402</v>
      </c>
      <c r="U23" s="110">
        <f>SUM(S23)</f>
        <v>648</v>
      </c>
      <c r="V23" s="111">
        <f>U23/$S$27</f>
        <v>0.3875598086124402</v>
      </c>
    </row>
    <row r="24" spans="2:22" ht="15.75" customHeight="1">
      <c r="B24" s="91" t="s">
        <v>130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9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0</v>
      </c>
      <c r="S24" s="123">
        <f t="shared" si="1"/>
        <v>9</v>
      </c>
      <c r="T24" s="109">
        <f t="shared" si="0"/>
        <v>0.005382775119617225</v>
      </c>
      <c r="U24" s="110">
        <f>SUM(S24)</f>
        <v>9</v>
      </c>
      <c r="V24" s="111">
        <f>U24/$S$27</f>
        <v>0.005382775119617225</v>
      </c>
    </row>
    <row r="25" spans="2:22" ht="15.75" customHeight="1">
      <c r="B25" s="91" t="s">
        <v>131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27</v>
      </c>
      <c r="S25" s="123">
        <f t="shared" si="1"/>
        <v>27</v>
      </c>
      <c r="T25" s="109">
        <f t="shared" si="0"/>
        <v>0.016148325358851676</v>
      </c>
      <c r="U25" s="110">
        <f>SUM(S25)</f>
        <v>27</v>
      </c>
      <c r="V25" s="111">
        <f>U25/$S$27</f>
        <v>0.016148325358851676</v>
      </c>
    </row>
    <row r="26" spans="2:22" ht="15.75" customHeight="1" thickBot="1">
      <c r="B26" s="91" t="s">
        <v>132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195</v>
      </c>
      <c r="S26" s="123">
        <f t="shared" si="1"/>
        <v>195</v>
      </c>
      <c r="T26" s="109">
        <f t="shared" si="0"/>
        <v>0.1166267942583732</v>
      </c>
      <c r="U26" s="110">
        <f>SUM(S26)</f>
        <v>195</v>
      </c>
      <c r="V26" s="111">
        <f>U26/$S$27</f>
        <v>0.1166267942583732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67</v>
      </c>
      <c r="D27" s="113">
        <f t="shared" si="2"/>
        <v>0</v>
      </c>
      <c r="E27" s="113">
        <f t="shared" si="2"/>
        <v>51</v>
      </c>
      <c r="F27" s="113">
        <f t="shared" si="2"/>
        <v>298</v>
      </c>
      <c r="G27" s="113">
        <f t="shared" si="2"/>
        <v>9</v>
      </c>
      <c r="H27" s="113">
        <f t="shared" si="2"/>
        <v>11</v>
      </c>
      <c r="I27" s="113">
        <f t="shared" si="2"/>
        <v>181</v>
      </c>
      <c r="J27" s="113">
        <f t="shared" si="2"/>
        <v>40</v>
      </c>
      <c r="K27" s="113">
        <f t="shared" si="2"/>
        <v>48</v>
      </c>
      <c r="L27" s="113">
        <f t="shared" si="2"/>
        <v>87</v>
      </c>
      <c r="M27" s="113">
        <f t="shared" si="2"/>
        <v>250</v>
      </c>
      <c r="N27" s="113">
        <f t="shared" si="2"/>
        <v>246</v>
      </c>
      <c r="O27" s="113">
        <f t="shared" si="2"/>
        <v>38</v>
      </c>
      <c r="P27" s="113">
        <f t="shared" si="2"/>
        <v>7</v>
      </c>
      <c r="Q27" s="113">
        <f t="shared" si="2"/>
        <v>53</v>
      </c>
      <c r="R27" s="113">
        <f t="shared" si="2"/>
        <v>286</v>
      </c>
      <c r="S27" s="121">
        <f t="shared" si="1"/>
        <v>1672</v>
      </c>
      <c r="T27" s="10"/>
      <c r="U27" s="9"/>
      <c r="V27" s="11"/>
    </row>
    <row r="28" spans="3:22" ht="13.5" customHeight="1">
      <c r="C28" s="115">
        <f>C27/S27</f>
        <v>0.04007177033492823</v>
      </c>
      <c r="D28" s="116">
        <f>D27/S27</f>
        <v>0</v>
      </c>
      <c r="E28" s="116">
        <f>E27/S27</f>
        <v>0.030502392344497607</v>
      </c>
      <c r="F28" s="116">
        <f>F27/S27</f>
        <v>0.17822966507177032</v>
      </c>
      <c r="G28" s="116">
        <f>G27/S27</f>
        <v>0.005382775119617225</v>
      </c>
      <c r="H28" s="116">
        <f>H27/S27</f>
        <v>0.006578947368421052</v>
      </c>
      <c r="I28" s="116">
        <f>I27/S27</f>
        <v>0.10825358851674641</v>
      </c>
      <c r="J28" s="116">
        <f>J27/S27</f>
        <v>0.023923444976076555</v>
      </c>
      <c r="K28" s="116">
        <f>K27/S27</f>
        <v>0.028708133971291867</v>
      </c>
      <c r="L28" s="116">
        <f>L27/S27</f>
        <v>0.05203349282296651</v>
      </c>
      <c r="M28" s="116">
        <f>M27/S27</f>
        <v>0.14952153110047847</v>
      </c>
      <c r="N28" s="116">
        <f>N27/S27</f>
        <v>0.1471291866028708</v>
      </c>
      <c r="O28" s="116">
        <f>O27/S27</f>
        <v>0.022727272727272728</v>
      </c>
      <c r="P28" s="116">
        <f>P27/S27</f>
        <v>0.004186602870813397</v>
      </c>
      <c r="Q28" s="117">
        <f>Q27/S27</f>
        <v>0.031698564593301434</v>
      </c>
      <c r="R28" s="117">
        <f>R27/S27</f>
        <v>0.17105263157894737</v>
      </c>
      <c r="S28" s="122"/>
      <c r="T28" s="8"/>
      <c r="U28" s="9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49" top="0.51" bottom="0.5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0.85546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29" t="s">
        <v>106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2.75" customHeight="1">
      <c r="A4" s="131" t="s">
        <v>104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48" customFormat="1" ht="15" customHeight="1">
      <c r="A5" s="132" t="s">
        <v>108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ht="15" customHeight="1">
      <c r="A6" s="133" t="str">
        <f>CONCATENATE(Kriminal!G6," ",Kriminal!H6)</f>
        <v>Statistika Ghal NOVEMBRU, 2008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150</v>
      </c>
      <c r="G9" s="86" t="s">
        <v>145</v>
      </c>
      <c r="H9" s="86" t="s">
        <v>26</v>
      </c>
      <c r="I9" s="86" t="s">
        <v>25</v>
      </c>
      <c r="J9" s="86" t="s">
        <v>129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0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 aca="true" t="shared" si="1" ref="T10:T26">S10/$S$27</f>
        <v>0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1</v>
      </c>
      <c r="G11" s="98">
        <f>SUMIF('Grima E. (Ghawdex)'!$D$23:$D$39,B11,'Grima E. (Ghawdex)'!$K$23:$K$39)</f>
        <v>0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</v>
      </c>
      <c r="T11" s="100">
        <f t="shared" si="1"/>
        <v>0.009523809523809525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(Ghawdex)'!$K$23:$K$39)</f>
        <v>2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3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5</v>
      </c>
      <c r="T12" s="106">
        <f t="shared" si="1"/>
        <v>0.047619047619047616</v>
      </c>
      <c r="U12" s="107">
        <f>SUM(S10:S12)</f>
        <v>6</v>
      </c>
      <c r="V12" s="108">
        <f>U12/$S$27</f>
        <v>0.05714285714285714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153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0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2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2</v>
      </c>
      <c r="T17" s="100">
        <f t="shared" si="1"/>
        <v>0.01904761904761905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4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4</v>
      </c>
      <c r="T19" s="100">
        <f t="shared" si="1"/>
        <v>0.0380952380952381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6</v>
      </c>
      <c r="V20" s="108">
        <f>U20/$S$27</f>
        <v>0.05714285714285714</v>
      </c>
    </row>
    <row r="21" spans="2:22" ht="15.75" customHeight="1">
      <c r="B21" s="91" t="s">
        <v>56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9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9</v>
      </c>
      <c r="T21" s="94">
        <f t="shared" si="1"/>
        <v>0.08571428571428572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9</v>
      </c>
      <c r="V22" s="108">
        <f>U22/$S$27</f>
        <v>0.08571428571428572</v>
      </c>
    </row>
    <row r="23" spans="2:22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0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0</v>
      </c>
      <c r="G23" s="92">
        <f>SUMIF('Grima E. (Ghawdex)'!$D$23:$D$39,B23,'Grima E. (Ghawdex)'!$K$23:$K$39)</f>
        <v>84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84</v>
      </c>
      <c r="T23" s="109">
        <f t="shared" si="1"/>
        <v>0.8</v>
      </c>
      <c r="U23" s="110">
        <f>SUM(S23)</f>
        <v>84</v>
      </c>
      <c r="V23" s="111">
        <f>U23/$S$27</f>
        <v>0.8</v>
      </c>
    </row>
    <row r="24" spans="2:22" ht="15.75" customHeight="1">
      <c r="B24" s="91" t="s">
        <v>130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131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132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2</v>
      </c>
      <c r="D27" s="113">
        <f t="shared" si="2"/>
        <v>0</v>
      </c>
      <c r="E27" s="113">
        <f t="shared" si="2"/>
        <v>0</v>
      </c>
      <c r="F27" s="113">
        <f t="shared" si="2"/>
        <v>6</v>
      </c>
      <c r="G27" s="113">
        <f t="shared" si="2"/>
        <v>97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105</v>
      </c>
      <c r="T27" s="10"/>
      <c r="U27" s="9"/>
      <c r="V27" s="11"/>
    </row>
    <row r="28" spans="3:22" ht="13.5" customHeight="1">
      <c r="C28" s="115">
        <f>C27/S27</f>
        <v>0.01904761904761905</v>
      </c>
      <c r="D28" s="116">
        <f>D27/S27</f>
        <v>0</v>
      </c>
      <c r="E28" s="116">
        <f>E27/S27</f>
        <v>0</v>
      </c>
      <c r="F28" s="116">
        <f>F27/S27</f>
        <v>0.05714285714285714</v>
      </c>
      <c r="G28" s="116">
        <f>G27/S27</f>
        <v>0.9238095238095239</v>
      </c>
      <c r="H28" s="116">
        <f>H27/S27</f>
        <v>0</v>
      </c>
      <c r="I28" s="116" t="e">
        <f>I27/R27</f>
        <v>#DIV/0!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51" top="0.51" bottom="0.64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B1">
      <selection activeCell="I10" sqref="C10:R26"/>
    </sheetView>
  </sheetViews>
  <sheetFormatPr defaultColWidth="9.140625" defaultRowHeight="12.75"/>
  <cols>
    <col min="1" max="1" width="0" style="0" hidden="1" customWidth="1"/>
    <col min="2" max="2" width="19.140625" style="0" customWidth="1"/>
    <col min="3" max="18" width="4.8515625" style="0" customWidth="1"/>
    <col min="19" max="19" width="5.28125" style="0" bestFit="1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29" t="s">
        <v>103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118" customFormat="1" ht="12.75" customHeight="1">
      <c r="A4" s="131" t="s">
        <v>104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119" customFormat="1" ht="15" customHeight="1">
      <c r="A5" s="132" t="s">
        <v>107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18" customFormat="1" ht="15" customHeight="1">
      <c r="A6" s="133" t="str">
        <f>CONCATENATE(Kriminal!G6," ",Kriminal!H6)</f>
        <v>Statistika Ghal NOVEMBRU, 2008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136</v>
      </c>
      <c r="F9" s="86" t="s">
        <v>143</v>
      </c>
      <c r="G9" s="86" t="s">
        <v>28</v>
      </c>
      <c r="H9" s="86" t="s">
        <v>29</v>
      </c>
      <c r="I9" s="86" t="s">
        <v>140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144</v>
      </c>
      <c r="O9" s="86" t="s">
        <v>33</v>
      </c>
      <c r="P9" s="86" t="s">
        <v>145</v>
      </c>
      <c r="Q9" s="86" t="s">
        <v>34</v>
      </c>
      <c r="R9" s="86" t="s">
        <v>127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J.'!$Q$23:$Q$39)</f>
        <v>52</v>
      </c>
      <c r="D10" s="92">
        <f>SUMIF('Cassar J.'!$D$23:$D$39,B10,'Cassar J.'!$Q$23:$Q$39)</f>
        <v>0</v>
      </c>
      <c r="E10" s="92">
        <f>SUMIF('Quintano L.'!$D$23:$D$39,B10,'Quintano L.'!$Q$23:$Q$39)</f>
        <v>1207</v>
      </c>
      <c r="F10" s="92">
        <f>SUMIF('Demicoli S.'!$D$23:$D$39,B10,'Demicoli S.'!$Q$23:$Q$39)</f>
        <v>0</v>
      </c>
      <c r="G10" s="92">
        <f>SUMIF('Grixti G.'!$D$23:$D$39,B10,'Grixti G.'!$Q$23:$Q$39)</f>
        <v>2</v>
      </c>
      <c r="H10" s="92">
        <f>SUMIF('Hayman M.'!$D$23:$D$39,B10,'Hayman M.'!$Q$23:$Q$39)</f>
        <v>136</v>
      </c>
      <c r="I10" s="92">
        <f>SUMIF('Demicoli A.'!$D$23:$D$39,B10,'Demicoli A.'!$Q$23:$Q$39)</f>
        <v>0</v>
      </c>
      <c r="J10" s="92">
        <f>SUMIF('Mallia M.'!$D$23:$D$39,B10,'Mallia M.'!$Q$23:$Q$39)</f>
        <v>36</v>
      </c>
      <c r="K10" s="92">
        <f>SUMIF('Meli S.'!$D$23:$D$39,B10,'Meli S.'!$Q$23:$Q$39)</f>
        <v>7</v>
      </c>
      <c r="L10" s="92">
        <f>SUMIF('Micallef Trigona A.'!$D$23:$D$39,B10,'Micallef Trigona A.'!$Q$23:$Q$39)</f>
        <v>0</v>
      </c>
      <c r="M10" s="92">
        <f>SUMIF('Mizzi A.'!$D$23:$D$39,B10,'Mizzi A.'!$Q$23:$Q$39)</f>
        <v>0</v>
      </c>
      <c r="N10" s="92">
        <f>SUMIF('Clarke D.'!$D$23:$D$39,B10,'Clarke D.'!$Q$23:$Q$39)</f>
        <v>22</v>
      </c>
      <c r="O10" s="92">
        <f>SUMIF('Padovani Grima J.'!$D$23:$D$39,B10,'Padovani Grima J.'!$Q$23:$Q$39)</f>
        <v>0</v>
      </c>
      <c r="P10" s="92">
        <f>SUMIF('Grima E.'!$D$23:$D$39,B10,'Grima E.'!$Q$23:$Q$39)</f>
        <v>15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3">
        <f>SUM(C10:R10)</f>
        <v>1477</v>
      </c>
      <c r="T10" s="94">
        <f aca="true" t="shared" si="0" ref="T10:T26">S10/$S$27</f>
        <v>0.13165166235849898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J.'!$Q$23:$Q$39)</f>
        <v>1</v>
      </c>
      <c r="D11" s="98">
        <f>SUMIF('Cassar J.'!$D$23:$D$39,B11,'Cassar J.'!$Q$23:$Q$39)</f>
        <v>0</v>
      </c>
      <c r="E11" s="98">
        <f>SUMIF('Quintano L.'!$D$23:$D$39,B11,'Quintano L.'!$Q$23:$Q$39)</f>
        <v>107</v>
      </c>
      <c r="F11" s="98">
        <f>SUMIF('Demicoli S.'!$D$23:$D$39,B11,'Demicoli S.'!$Q$23:$Q$39)</f>
        <v>233</v>
      </c>
      <c r="G11" s="98">
        <f>SUMIF('Grixti G.'!$D$23:$D$39,B11,'Grixti G.'!$Q$23:$Q$39)</f>
        <v>106</v>
      </c>
      <c r="H11" s="98">
        <f>SUMIF('Hayman M.'!$D$23:$D$39,B11,'Hayman M.'!$Q$23:$Q$39)</f>
        <v>471</v>
      </c>
      <c r="I11" s="98">
        <f>SUMIF('Demicoli A.'!$D$23:$D$39,B11,'Demicoli A.'!$Q$23:$Q$39)</f>
        <v>326</v>
      </c>
      <c r="J11" s="98">
        <f>SUMIF('Mallia M.'!$D$23:$D$39,B11,'Mallia M.'!$Q$23:$Q$39)</f>
        <v>40</v>
      </c>
      <c r="K11" s="98">
        <f>SUMIF('Meli S.'!$D$23:$D$39,B11,'Meli S.'!$Q$23:$Q$39)</f>
        <v>1</v>
      </c>
      <c r="L11" s="98">
        <f>SUMIF('Micallef Trigona A.'!$D$23:$D$39,B11,'Micallef Trigona A.'!$Q$23:$Q$39)</f>
        <v>407</v>
      </c>
      <c r="M11" s="98">
        <f>SUMIF('Mizzi A.'!$D$23:$D$39,B11,'Mizzi A.'!$Q$23:$Q$39)</f>
        <v>199</v>
      </c>
      <c r="N11" s="98">
        <f>SUMIF('Clarke D.'!$D$23:$D$39,B11,'Clarke D.'!$Q$23:$Q$39)</f>
        <v>71</v>
      </c>
      <c r="O11" s="98">
        <f>SUMIF('Padovani Grima J.'!$D$23:$D$39,B11,'Padovani Grima J.'!$Q$23:$Q$39)</f>
        <v>365</v>
      </c>
      <c r="P11" s="98">
        <f>SUMIF('Grima E.'!$D$23:$D$39,B11,'Grima E.'!$Q$23:$Q$39)</f>
        <v>140</v>
      </c>
      <c r="Q11" s="98">
        <f>SUMIF('Scerri Herrera C.'!$D$23:$D$39,B11,'Scerri Herrera C.'!$Q$23:$Q$39)</f>
        <v>20</v>
      </c>
      <c r="R11" s="98">
        <f>SUMIF('Vella Antonio Giovanni'!$D$23:$D$39,B11,'Vella Antonio Giovanni'!$Q$23:$Q$39)</f>
        <v>75</v>
      </c>
      <c r="S11" s="124">
        <f aca="true" t="shared" si="1" ref="S11:S27">SUM(C11:R11)</f>
        <v>2562</v>
      </c>
      <c r="T11" s="100">
        <f t="shared" si="0"/>
        <v>0.22836259916213567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J.'!$Q$23:$Q$39)</f>
        <v>382</v>
      </c>
      <c r="D12" s="104">
        <f>SUMIF('Cassar J.'!$D$23:$D$39,B12,'Cassar J.'!$Q$23:$Q$39)</f>
        <v>0</v>
      </c>
      <c r="E12" s="104">
        <f>SUMIF('Quintano L.'!$D$23:$D$39,B12,'Quintano L.'!$Q$23:$Q$39)</f>
        <v>38</v>
      </c>
      <c r="F12" s="104">
        <f>SUMIF('Demicoli S.'!$D$23:$D$39,B12,'Demicoli S.'!$Q$23:$Q$39)</f>
        <v>0</v>
      </c>
      <c r="G12" s="104">
        <f>SUMIF('Grixti G.'!$D$23:$D$39,B12,'Grixti G.'!$Q$23:$Q$39)</f>
        <v>96</v>
      </c>
      <c r="H12" s="104">
        <f>SUMIF('Hayman M.'!$D$23:$D$39,B12,'Hayman M.'!$Q$23:$Q$39)</f>
        <v>191</v>
      </c>
      <c r="I12" s="104">
        <f>SUMIF('Demicoli A.'!$D$23:$D$39,B12,'Demicoli A.'!$Q$23:$Q$39)</f>
        <v>61</v>
      </c>
      <c r="J12" s="104">
        <f>SUMIF('Mallia M.'!$D$23:$D$39,B12,'Mallia M.'!$Q$23:$Q$39)</f>
        <v>61</v>
      </c>
      <c r="K12" s="104">
        <f>SUMIF('Meli S.'!$D$23:$D$39,B12,'Meli S.'!$Q$23:$Q$39)</f>
        <v>61</v>
      </c>
      <c r="L12" s="104">
        <f>SUMIF('Micallef Trigona A.'!$D$23:$D$39,B12,'Micallef Trigona A.'!$Q$23:$Q$39)</f>
        <v>138</v>
      </c>
      <c r="M12" s="104">
        <f>SUMIF('Mizzi A.'!$D$23:$D$39,B12,'Mizzi A.'!$Q$23:$Q$39)</f>
        <v>30</v>
      </c>
      <c r="N12" s="104">
        <f>SUMIF('Clarke D.'!$D$23:$D$39,B12,'Clarke D.'!$Q$23:$Q$39)</f>
        <v>25</v>
      </c>
      <c r="O12" s="104">
        <f>SUMIF('Padovani Grima J.'!$D$23:$D$39,B12,'Padovani Grima J.'!$Q$23:$Q$39)</f>
        <v>50</v>
      </c>
      <c r="P12" s="104">
        <f>SUMIF('Grima E.'!$D$23:$D$39,B12,'Grima E.'!$Q$23:$Q$39)</f>
        <v>61</v>
      </c>
      <c r="Q12" s="104">
        <f>SUMIF('Scerri Herrera C.'!$D$23:$D$39,B12,'Scerri Herrera C.'!$Q$23:$Q$39)</f>
        <v>38</v>
      </c>
      <c r="R12" s="104">
        <f>SUMIF('Vella Antonio Giovanni'!$D$23:$D$39,B12,'Vella Antonio Giovanni'!$Q$23:$Q$39)</f>
        <v>69</v>
      </c>
      <c r="S12" s="125">
        <f t="shared" si="1"/>
        <v>1301</v>
      </c>
      <c r="T12" s="106">
        <f t="shared" si="0"/>
        <v>0.11596398966039755</v>
      </c>
      <c r="U12" s="107">
        <f>SUM(S10:S12)</f>
        <v>5340</v>
      </c>
      <c r="V12" s="108">
        <f>U12/$S$27</f>
        <v>0.47597825118103215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55</v>
      </c>
      <c r="K13" s="92">
        <f>SUMIF('Meli S.'!$D$23:$D$39,B13,'Meli S.'!$Q$23:$Q$39)</f>
        <v>0</v>
      </c>
      <c r="L13" s="92">
        <f>SUMIF('Micallef Trigona A.'!$D$23:$D$39,B13,'Micallef Trigona A.'!$Q$23:$Q$39)</f>
        <v>80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3">
        <f t="shared" si="1"/>
        <v>135</v>
      </c>
      <c r="T13" s="94">
        <f t="shared" si="0"/>
        <v>0.012033158035475533</v>
      </c>
      <c r="U13" s="95"/>
      <c r="V13" s="96"/>
    </row>
    <row r="14" spans="2:22" ht="15.75" customHeight="1">
      <c r="B14" s="97" t="s">
        <v>153</v>
      </c>
      <c r="C14" s="98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93</v>
      </c>
      <c r="R14" s="98">
        <f>SUMIF('Vella Antonio Giovanni'!$D$23:$D$39,B14,'Vella Antonio Giovanni'!$Q$23:$Q$39)</f>
        <v>0</v>
      </c>
      <c r="S14" s="124">
        <f t="shared" si="1"/>
        <v>93</v>
      </c>
      <c r="T14" s="100">
        <f t="shared" si="0"/>
        <v>0.008289508868883145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J.'!$Q$23:$Q$39)</f>
        <v>0</v>
      </c>
      <c r="D15" s="104">
        <f>SUMIF('Cassar J.'!$D$23:$D$39,B15,'Cassar J.'!$Q$23:$Q$39)</f>
        <v>0</v>
      </c>
      <c r="E15" s="104">
        <f>SUMIF('Quintano L.'!$D$23:$D$39,B15,'Quintano L.'!$Q$23:$Q$39)</f>
        <v>0</v>
      </c>
      <c r="F15" s="104">
        <f>SUMIF('Demicoli S.'!$D$23:$D$39,B15,'Demicoli S.'!$Q$23:$Q$39)</f>
        <v>0</v>
      </c>
      <c r="G15" s="104">
        <f>SUMIF('Grixti G.'!$D$23:$D$39,B15,'Grixti G.'!$Q$23:$Q$39)</f>
        <v>0</v>
      </c>
      <c r="H15" s="104">
        <f>SUMIF('Hayman M.'!$D$23:$D$39,B15,'Hayman M.'!$Q$23:$Q$39)</f>
        <v>0</v>
      </c>
      <c r="I15" s="104">
        <f>SUMIF('Demicoli A.'!$D$23:$D$39,B15,'Demicoli A.'!$Q$23:$Q$39)</f>
        <v>0</v>
      </c>
      <c r="J15" s="104">
        <f>SUMIF('Mallia M.'!$D$23:$D$39,B15,'Mallia M.'!$Q$23:$Q$39)</f>
        <v>0</v>
      </c>
      <c r="K15" s="104">
        <f>SUMIF('Meli S.'!$D$23:$D$39,B15,'Meli S.'!$Q$23:$Q$39)</f>
        <v>0</v>
      </c>
      <c r="L15" s="104">
        <f>SUMIF('Micallef Trigona A.'!$D$23:$D$39,B15,'Micallef Trigona A.'!$Q$23:$Q$39)</f>
        <v>0</v>
      </c>
      <c r="M15" s="104">
        <f>SUMIF('Mizzi A.'!$D$23:$D$39,B15,'Mizzi A.'!$Q$23:$Q$39)</f>
        <v>0</v>
      </c>
      <c r="N15" s="104">
        <f>SUMIF('Clarke D.'!$D$23:$D$39,B15,'Clarke D.'!$Q$23:$Q$39)</f>
        <v>1321</v>
      </c>
      <c r="O15" s="104">
        <f>SUMIF('Padovani Grima J.'!$D$23:$D$39,B15,'Padovani Grima J.'!$Q$23:$Q$39)</f>
        <v>0</v>
      </c>
      <c r="P15" s="104">
        <f>SUMIF('Grima E.'!$D$23:$D$39,B15,'Grima E.'!$Q$23:$Q$39)</f>
        <v>0</v>
      </c>
      <c r="Q15" s="104">
        <f>SUMIF('Scerri Herrera C.'!$D$23:$D$39,B15,'Scerri Herrera C.'!$Q$23:$Q$39)</f>
        <v>0</v>
      </c>
      <c r="R15" s="104">
        <f>SUMIF('Vella Antonio Giovanni'!$D$23:$D$39,B15,'Vella Antonio Giovanni'!$Q$23:$Q$39)</f>
        <v>0</v>
      </c>
      <c r="S15" s="125">
        <f t="shared" si="1"/>
        <v>1321</v>
      </c>
      <c r="T15" s="106">
        <f t="shared" si="0"/>
        <v>0.11774667973972724</v>
      </c>
      <c r="U15" s="107">
        <f>SUM(S13:S15)</f>
        <v>1549</v>
      </c>
      <c r="V15" s="108">
        <f>U15/$S$27</f>
        <v>0.13806934664408593</v>
      </c>
    </row>
    <row r="16" spans="2:22" ht="15.75" customHeight="1">
      <c r="B16" s="91" t="s">
        <v>9</v>
      </c>
      <c r="C16" s="92">
        <f>SUMIF('Apap Bologna J.'!$D$23:$D$39,B16,'Apap Bologna J.'!$Q$23:$Q$39)</f>
        <v>7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13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241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3">
        <f t="shared" si="1"/>
        <v>261</v>
      </c>
      <c r="T16" s="94">
        <f t="shared" si="0"/>
        <v>0.023264105535252697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J.'!$Q$23:$Q$39)</f>
        <v>32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13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61</v>
      </c>
      <c r="J17" s="98">
        <f>SUMIF('Mallia M.'!$D$23:$D$39,B17,'Mallia M.'!$Q$23:$Q$39)</f>
        <v>33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17</v>
      </c>
      <c r="P17" s="98">
        <f>SUMIF('Grima E.'!$D$23:$D$39,B17,'Grima E.'!$Q$23:$Q$39)</f>
        <v>0</v>
      </c>
      <c r="Q17" s="98">
        <f>SUMIF('Scerri Herrera C.'!$D$23:$D$39,B17,'Scerri Herrera C.'!$Q$23:$Q$39)</f>
        <v>0</v>
      </c>
      <c r="R17" s="98">
        <f>SUMIF('Vella Antonio Giovanni'!$D$23:$D$39,B17,'Vella Antonio Giovanni'!$Q$23:$Q$39)</f>
        <v>27</v>
      </c>
      <c r="S17" s="124">
        <f t="shared" si="1"/>
        <v>183</v>
      </c>
      <c r="T17" s="100">
        <f t="shared" si="0"/>
        <v>0.016311614225866834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77</v>
      </c>
      <c r="I18" s="98">
        <f>SUMIF('Demicoli A.'!$D$23:$D$39,B18,'Demicoli A.'!$Q$23:$Q$39)</f>
        <v>38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98">
        <f>SUMIF('Vella Antonio Giovanni'!$D$23:$D$39,B18,'Vella Antonio Giovanni'!$Q$23:$Q$39)</f>
        <v>2</v>
      </c>
      <c r="S18" s="124">
        <f t="shared" si="1"/>
        <v>127</v>
      </c>
      <c r="T18" s="100">
        <f t="shared" si="0"/>
        <v>0.01132008200374365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2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98">
        <f>SUMIF('Vella Antonio Giovanni'!$D$23:$D$39,B19,'Vella Antonio Giovanni'!$Q$23:$Q$39)</f>
        <v>42</v>
      </c>
      <c r="S19" s="124">
        <f t="shared" si="1"/>
        <v>49</v>
      </c>
      <c r="T19" s="100">
        <f t="shared" si="0"/>
        <v>0.004367590694357786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J.'!$Q$23:$Q$39)</f>
        <v>0</v>
      </c>
      <c r="D20" s="104">
        <f>SUMIF('Cassar J.'!$D$23:$D$39,B20,'Cassar J.'!$Q$23:$Q$39)</f>
        <v>0</v>
      </c>
      <c r="E20" s="104">
        <f>SUMIF('Quintano L.'!$D$23:$D$39,B20,'Quintano L.'!$Q$23:$Q$39)</f>
        <v>47</v>
      </c>
      <c r="F20" s="104">
        <f>SUMIF('Demicoli S.'!$D$23:$D$39,B20,'Demicoli S.'!$Q$23:$Q$39)</f>
        <v>0</v>
      </c>
      <c r="G20" s="104">
        <f>SUMIF('Grixti G.'!$D$23:$D$39,B20,'Grixti G.'!$Q$23:$Q$39)</f>
        <v>0</v>
      </c>
      <c r="H20" s="104">
        <f>SUMIF('Hayman M.'!$D$23:$D$39,B20,'Hayman M.'!$Q$23:$Q$39)</f>
        <v>0</v>
      </c>
      <c r="I20" s="104">
        <f>SUMIF('Demicoli A.'!$D$23:$D$39,B20,'Demicoli A.'!$Q$23:$Q$39)</f>
        <v>0</v>
      </c>
      <c r="J20" s="104">
        <f>SUMIF('Mallia M.'!$D$23:$D$39,B20,'Mallia M.'!$Q$23:$Q$39)</f>
        <v>0</v>
      </c>
      <c r="K20" s="104">
        <f>SUMIF('Meli S.'!$D$23:$D$39,B20,'Meli S.'!$Q$23:$Q$39)</f>
        <v>0</v>
      </c>
      <c r="L20" s="104">
        <f>SUMIF('Micallef Trigona A.'!$D$23:$D$39,B20,'Micallef Trigona A.'!$Q$23:$Q$39)</f>
        <v>0</v>
      </c>
      <c r="M20" s="104">
        <f>SUMIF('Mizzi A.'!$D$23:$D$39,B20,'Mizzi A.'!$Q$23:$Q$39)</f>
        <v>0</v>
      </c>
      <c r="N20" s="104">
        <f>SUMIF('Clarke D.'!$D$23:$D$39,B20,'Clarke D.'!$Q$23:$Q$39)</f>
        <v>0</v>
      </c>
      <c r="O20" s="104">
        <f>SUMIF('Padovani Grima J.'!$D$23:$D$39,B20,'Padovani Grima J.'!$Q$23:$Q$39)</f>
        <v>0</v>
      </c>
      <c r="P20" s="104">
        <f>SUMIF('Grima E.'!$D$23:$D$39,B20,'Grima E.'!$Q$23:$Q$39)</f>
        <v>0</v>
      </c>
      <c r="Q20" s="104">
        <f>SUMIF('Scerri Herrera C.'!$D$23:$D$39,B20,'Scerri Herrera C.'!$Q$23:$Q$39)</f>
        <v>0</v>
      </c>
      <c r="R20" s="104">
        <f>SUMIF('Vella Antonio Giovanni'!$D$23:$D$39,B20,'Vella Antonio Giovanni'!$Q$23:$Q$39)</f>
        <v>0</v>
      </c>
      <c r="S20" s="125">
        <f t="shared" si="1"/>
        <v>47</v>
      </c>
      <c r="T20" s="106">
        <f t="shared" si="0"/>
        <v>0.004189321686424815</v>
      </c>
      <c r="U20" s="107">
        <f>SUM(S16:S20)</f>
        <v>667</v>
      </c>
      <c r="V20" s="108">
        <f>U20/$S$27</f>
        <v>0.05945271414564578</v>
      </c>
    </row>
    <row r="21" spans="2:22" ht="15.75" customHeight="1">
      <c r="B21" s="91" t="s">
        <v>56</v>
      </c>
      <c r="C21" s="92">
        <f>SUMIF('Apap Bologna J.'!$D$23:$D$39,B21,'Apap Bologna J.'!$Q$23:$Q$39)</f>
        <v>6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293</v>
      </c>
      <c r="G21" s="92">
        <f>SUMIF('Grixti G.'!$D$23:$D$39,B21,'Grixti G.'!$Q$23:$Q$39)</f>
        <v>150</v>
      </c>
      <c r="H21" s="92">
        <f>SUMIF('Hayman M.'!$D$23:$D$39,B21,'Hayman M.'!$Q$23:$Q$39)</f>
        <v>20</v>
      </c>
      <c r="I21" s="92">
        <f>SUMIF('Demicoli A.'!$D$23:$D$39,B21,'Demicoli A.'!$Q$23:$Q$39)</f>
        <v>0</v>
      </c>
      <c r="J21" s="92">
        <f>SUMIF('Mallia M.'!$D$23:$D$39,B21,'Mallia M.'!$Q$23:$Q$39)</f>
        <v>33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1</v>
      </c>
      <c r="R21" s="92">
        <f>SUMIF('Vella Antonio Giovanni'!$D$23:$D$39,B21,'Vella Antonio Giovanni'!$Q$23:$Q$39)</f>
        <v>11</v>
      </c>
      <c r="S21" s="123">
        <f t="shared" si="1"/>
        <v>514</v>
      </c>
      <c r="T21" s="94">
        <f t="shared" si="0"/>
        <v>0.04581513503877351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J.'!$Q$23:$Q$39)</f>
        <v>8</v>
      </c>
      <c r="D22" s="104">
        <f>SUMIF('Cassar J.'!$D$23:$D$39,B22,'Cassar J.'!$Q$23:$Q$39)</f>
        <v>0</v>
      </c>
      <c r="E22" s="104">
        <f>SUMIF('Quintano L.'!$D$23:$D$39,B22,'Quintano L.'!$Q$23:$Q$39)</f>
        <v>0</v>
      </c>
      <c r="F22" s="104">
        <f>SUMIF('Demicoli S.'!$D$23:$D$39,B22,'Demicoli S.'!$Q$23:$Q$39)</f>
        <v>0</v>
      </c>
      <c r="G22" s="104">
        <f>SUMIF('Grixti G.'!$D$23:$D$39,B22,'Grixti G.'!$Q$23:$Q$39)</f>
        <v>52</v>
      </c>
      <c r="H22" s="104">
        <f>SUMIF('Hayman M.'!$D$23:$D$39,B22,'Hayman M.'!$Q$23:$Q$39)</f>
        <v>40</v>
      </c>
      <c r="I22" s="104">
        <f>SUMIF('Demicoli A.'!$D$23:$D$39,B22,'Demicoli A.'!$Q$23:$Q$39)</f>
        <v>0</v>
      </c>
      <c r="J22" s="104">
        <f>SUMIF('Mallia M.'!$D$23:$D$39,B22,'Mallia M.'!$Q$23:$Q$39)</f>
        <v>0</v>
      </c>
      <c r="K22" s="104">
        <f>SUMIF('Meli S.'!$D$23:$D$39,B22,'Meli S.'!$Q$23:$Q$39)</f>
        <v>24</v>
      </c>
      <c r="L22" s="104">
        <f>SUMIF('Micallef Trigona A.'!$D$23:$D$39,B22,'Micallef Trigona A.'!$Q$23:$Q$39)</f>
        <v>0</v>
      </c>
      <c r="M22" s="104">
        <f>SUMIF('Mizzi A.'!$D$23:$D$39,B22,'Mizzi A.'!$Q$23:$Q$39)</f>
        <v>0</v>
      </c>
      <c r="N22" s="104">
        <f>SUMIF('Clarke D.'!$D$23:$D$39,B22,'Clarke D.'!$Q$23:$Q$39)</f>
        <v>49</v>
      </c>
      <c r="O22" s="104">
        <f>SUMIF('Padovani Grima J.'!$D$23:$D$39,B22,'Padovani Grima J.'!$Q$23:$Q$39)</f>
        <v>0</v>
      </c>
      <c r="P22" s="104">
        <f>SUMIF('Grima E.'!$D$23:$D$39,B22,'Grima E.'!$Q$23:$Q$39)</f>
        <v>0</v>
      </c>
      <c r="Q22" s="104">
        <f>SUMIF('Scerri Herrera C.'!$D$23:$D$39,B22,'Scerri Herrera C.'!$Q$23:$Q$39)</f>
        <v>117</v>
      </c>
      <c r="R22" s="104">
        <f>SUMIF('Vella Antonio Giovanni'!$D$23:$D$39,B22,'Vella Antonio Giovanni'!$Q$23:$Q$39)</f>
        <v>0</v>
      </c>
      <c r="S22" s="125">
        <f t="shared" si="1"/>
        <v>290</v>
      </c>
      <c r="T22" s="106">
        <f t="shared" si="0"/>
        <v>0.025849006150280775</v>
      </c>
      <c r="U22" s="107">
        <f>SUM(S21:S22)</f>
        <v>804</v>
      </c>
      <c r="V22" s="108">
        <f>U22/$S$27</f>
        <v>0.07166414118905429</v>
      </c>
    </row>
    <row r="23" spans="2:22" ht="15.75" customHeight="1">
      <c r="B23" s="91" t="s">
        <v>23</v>
      </c>
      <c r="C23" s="92">
        <f>SUMIF('Apap Bologna J.'!$D$23:$D$39,B23,'Apap Bologna J.'!$Q$23:$Q$39)</f>
        <v>676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462</v>
      </c>
      <c r="G23" s="92">
        <f>SUMIF('Grixti G.'!$D$23:$D$39,B23,'Grixti G.'!$Q$23:$Q$39)</f>
        <v>1</v>
      </c>
      <c r="H23" s="92">
        <f>SUMIF('Hayman M.'!$D$23:$D$39,B23,'Hayman M.'!$Q$23:$Q$39)</f>
        <v>259</v>
      </c>
      <c r="I23" s="92">
        <f>SUMIF('Demicoli A.'!$D$23:$D$39,B23,'Demicoli A.'!$Q$23:$Q$39)</f>
        <v>226</v>
      </c>
      <c r="J23" s="92">
        <f>SUMIF('Mallia M.'!$D$23:$D$39,B23,'Mallia M.'!$Q$23:$Q$39)</f>
        <v>0</v>
      </c>
      <c r="K23" s="92">
        <f>SUMIF('Meli S.'!$D$23:$D$39,B23,'Meli S.'!$Q$23:$Q$39)</f>
        <v>70</v>
      </c>
      <c r="L23" s="92">
        <f>SUMIF('Micallef Trigona A.'!$D$23:$D$39,B23,'Micallef Trigona A.'!$Q$23:$Q$39)</f>
        <v>321</v>
      </c>
      <c r="M23" s="92">
        <f>SUMIF('Mizzi A.'!$D$23:$D$39,B23,'Mizzi A.'!$Q$23:$Q$39)</f>
        <v>369</v>
      </c>
      <c r="N23" s="92">
        <f>SUMIF('Clarke D.'!$D$23:$D$39,B23,'Clarke D.'!$Q$23:$Q$39)</f>
        <v>0</v>
      </c>
      <c r="O23" s="92">
        <f>SUMIF('Padovani Grima J.'!$D$23:$D$39,B23,'Padovani Grima J.'!$Q$23:$Q$39)</f>
        <v>64</v>
      </c>
      <c r="P23" s="92">
        <f>SUMIF('Grima E.'!$D$23:$D$39,B23,'Grima E.'!$Q$23:$Q$39)</f>
        <v>0</v>
      </c>
      <c r="Q23" s="92">
        <f>SUMIF('Scerri Herrera C.'!$D$23:$D$39,B23,'Scerri Herrera C.'!$Q$23:$Q$39)</f>
        <v>183</v>
      </c>
      <c r="R23" s="92">
        <f>SUMIF('Vella Antonio Giovanni'!$D$23:$D$39,B23,'Vella Antonio Giovanni'!$Q$23:$Q$39)</f>
        <v>0</v>
      </c>
      <c r="S23" s="123">
        <f t="shared" si="1"/>
        <v>2631</v>
      </c>
      <c r="T23" s="109">
        <f t="shared" si="0"/>
        <v>0.23451287993582315</v>
      </c>
      <c r="U23" s="110">
        <f>SUM(S23)</f>
        <v>2631</v>
      </c>
      <c r="V23" s="111">
        <f>U23/$S$27</f>
        <v>0.23451287993582315</v>
      </c>
    </row>
    <row r="24" spans="2:22" ht="15.75" customHeight="1">
      <c r="B24" s="91" t="s">
        <v>130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2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0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10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0</v>
      </c>
      <c r="S24" s="123">
        <f t="shared" si="1"/>
        <v>12</v>
      </c>
      <c r="T24" s="109">
        <f t="shared" si="0"/>
        <v>0.0010696140475978252</v>
      </c>
      <c r="U24" s="110">
        <f>SUM(S24)</f>
        <v>12</v>
      </c>
      <c r="V24" s="111">
        <f>U24/$S$27</f>
        <v>0.0010696140475978252</v>
      </c>
    </row>
    <row r="25" spans="2:22" ht="15.75" customHeight="1">
      <c r="B25" s="91" t="s">
        <v>131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67</v>
      </c>
      <c r="S25" s="123">
        <f t="shared" si="1"/>
        <v>67</v>
      </c>
      <c r="T25" s="109">
        <f t="shared" si="0"/>
        <v>0.005972011765754523</v>
      </c>
      <c r="U25" s="110">
        <f>SUM(S25)</f>
        <v>67</v>
      </c>
      <c r="V25" s="111">
        <f>U25/$S$27</f>
        <v>0.005972011765754523</v>
      </c>
    </row>
    <row r="26" spans="2:22" ht="15.75" customHeight="1" thickBot="1">
      <c r="B26" s="91" t="s">
        <v>132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0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149</v>
      </c>
      <c r="S26" s="123">
        <f t="shared" si="1"/>
        <v>149</v>
      </c>
      <c r="T26" s="109">
        <f t="shared" si="0"/>
        <v>0.013281041091006328</v>
      </c>
      <c r="U26" s="110">
        <f>SUM(S26)</f>
        <v>149</v>
      </c>
      <c r="V26" s="111">
        <f>U26/$S$27</f>
        <v>0.013281041091006328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1164</v>
      </c>
      <c r="D27" s="113">
        <f t="shared" si="2"/>
        <v>0</v>
      </c>
      <c r="E27" s="113">
        <f t="shared" si="2"/>
        <v>1403</v>
      </c>
      <c r="F27" s="113">
        <f t="shared" si="2"/>
        <v>1001</v>
      </c>
      <c r="G27" s="113">
        <f t="shared" si="2"/>
        <v>418</v>
      </c>
      <c r="H27" s="113">
        <f t="shared" si="2"/>
        <v>1194</v>
      </c>
      <c r="I27" s="113">
        <f t="shared" si="2"/>
        <v>712</v>
      </c>
      <c r="J27" s="113">
        <f t="shared" si="2"/>
        <v>258</v>
      </c>
      <c r="K27" s="113">
        <f t="shared" si="2"/>
        <v>163</v>
      </c>
      <c r="L27" s="113">
        <f t="shared" si="2"/>
        <v>963</v>
      </c>
      <c r="M27" s="113">
        <f t="shared" si="2"/>
        <v>598</v>
      </c>
      <c r="N27" s="113">
        <f t="shared" si="2"/>
        <v>1498</v>
      </c>
      <c r="O27" s="113">
        <f t="shared" si="2"/>
        <v>737</v>
      </c>
      <c r="P27" s="113">
        <f t="shared" si="2"/>
        <v>216</v>
      </c>
      <c r="Q27" s="113">
        <f t="shared" si="2"/>
        <v>452</v>
      </c>
      <c r="R27" s="113">
        <f t="shared" si="2"/>
        <v>442</v>
      </c>
      <c r="S27" s="121">
        <f t="shared" si="1"/>
        <v>11219</v>
      </c>
      <c r="T27" s="10"/>
      <c r="U27" s="9"/>
      <c r="V27" s="11"/>
    </row>
    <row r="28" spans="3:22" ht="13.5" customHeight="1">
      <c r="C28" s="115">
        <f>C27/S27</f>
        <v>0.10375256261698904</v>
      </c>
      <c r="D28" s="116">
        <f>D27/S27</f>
        <v>0</v>
      </c>
      <c r="E28" s="116">
        <f>E27/S27</f>
        <v>0.12505570906497906</v>
      </c>
      <c r="F28" s="116">
        <f>F27/S27</f>
        <v>0.08922363847045191</v>
      </c>
      <c r="G28" s="116">
        <f>G27/S27</f>
        <v>0.037258222657990905</v>
      </c>
      <c r="H28" s="116">
        <f>H27/S27</f>
        <v>0.1064265977359836</v>
      </c>
      <c r="I28" s="116">
        <f>I27/S27</f>
        <v>0.06346376682413762</v>
      </c>
      <c r="J28" s="116">
        <f>J27/S27</f>
        <v>0.02299670202335324</v>
      </c>
      <c r="K28" s="116">
        <f>K27/S27</f>
        <v>0.014528924146537125</v>
      </c>
      <c r="L28" s="116">
        <f>L27/S27</f>
        <v>0.08583652731972546</v>
      </c>
      <c r="M28" s="116">
        <f>M27/S27</f>
        <v>0.05330243337195829</v>
      </c>
      <c r="N28" s="116">
        <f>N27/S27</f>
        <v>0.13352348694179517</v>
      </c>
      <c r="O28" s="116">
        <f>O27/S27</f>
        <v>0.06569212942329976</v>
      </c>
      <c r="P28" s="116">
        <f>P27/S27</f>
        <v>0.019253052856760853</v>
      </c>
      <c r="Q28" s="117">
        <f>Q27/S27</f>
        <v>0.04028879579285141</v>
      </c>
      <c r="R28" s="117">
        <f>R27/S27</f>
        <v>0.039397450753186555</v>
      </c>
      <c r="S28" s="122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57" bottom="0.63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0.289062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29" t="s">
        <v>106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2.75" customHeight="1">
      <c r="A4" s="131" t="s">
        <v>104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48" customFormat="1" ht="15" customHeight="1">
      <c r="A5" s="132" t="s">
        <v>107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ht="15" customHeight="1">
      <c r="A6" s="133" t="str">
        <f>CONCATENATE(Kriminal!G6," ",Kriminal!H6)</f>
        <v>Statistika Ghal NOVEMBRU, 2008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150</v>
      </c>
      <c r="G9" s="86" t="s">
        <v>145</v>
      </c>
      <c r="H9" s="86" t="s">
        <v>26</v>
      </c>
      <c r="I9" s="86" t="s">
        <v>25</v>
      </c>
      <c r="J9" s="86" t="s">
        <v>129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9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63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27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99</v>
      </c>
      <c r="T10" s="94">
        <f aca="true" t="shared" si="1" ref="T10:T26">S10/$S$27</f>
        <v>0.06780821917808219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(Ghawdex)'!$Q$23:$Q$39)</f>
        <v>10</v>
      </c>
      <c r="D11" s="98">
        <f>SUMIF('Grixti G. (Ghawdex)'!$D$23:$D$39,B11,'Grixti G. (Ghawdex)'!$Q$23:$Q$39)</f>
        <v>0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50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7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70</v>
      </c>
      <c r="T11" s="100">
        <f t="shared" si="1"/>
        <v>0.04794520547945205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(Ghawdex)'!$Q$23:$Q$39)</f>
        <v>145</v>
      </c>
      <c r="D12" s="104">
        <f>SUMIF('Grixti G. (Ghawdex)'!$D$23:$D$39,B12,'Grixti G. (Ghawdex)'!$Q$23:$Q$39)</f>
        <v>0</v>
      </c>
      <c r="E12" s="104">
        <f>SUMIF('Micallef Trigona A. (Ghawdex)'!$D$23:$D$39,B12,'Micallef Trigona A. (Ghawdex)'!$Q$23:$Q$39)</f>
        <v>41</v>
      </c>
      <c r="F12" s="104">
        <f>SUMIF('Ellul A. (Ghawdex)'!$D$23:$D$39,B12,'Ellul A. (Ghawdex)'!$Q$23:$Q$39)</f>
        <v>28</v>
      </c>
      <c r="G12" s="104">
        <f>SUMIF('Grima E. (Ghawdex)'!$D$23:$D$39,B12,'Grima E. (Ghawdex)'!$Q$23:$Q$39)</f>
        <v>0</v>
      </c>
      <c r="H12" s="104">
        <f>SUMIF('Apap Bologna J. (Ghawdex)'!$D$23:$D$39,B12,'Apap Bologna J. (Ghawdex)'!$Q$23:$Q$39)</f>
        <v>9</v>
      </c>
      <c r="I12" s="104">
        <f>SUMIF('Mallia M. (Ghawdex)'!$D$23:$D$39,B12,'Mallia M. (Ghawdex)'!$Q$23:$Q$39)</f>
        <v>80</v>
      </c>
      <c r="J12" s="104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303</v>
      </c>
      <c r="T12" s="106">
        <f t="shared" si="1"/>
        <v>0.20753424657534247</v>
      </c>
      <c r="U12" s="107">
        <f>SUM(S10:S12)</f>
        <v>472</v>
      </c>
      <c r="V12" s="108">
        <f>U12/$S$27</f>
        <v>0.3232876712328767</v>
      </c>
    </row>
    <row r="13" spans="2:22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2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2</v>
      </c>
      <c r="T13" s="94">
        <f t="shared" si="1"/>
        <v>0.0013698630136986301</v>
      </c>
      <c r="U13" s="95"/>
      <c r="V13" s="96"/>
    </row>
    <row r="14" spans="2:22" ht="15.75" customHeight="1">
      <c r="B14" s="97" t="s">
        <v>153</v>
      </c>
      <c r="C14" s="98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(Ghawdex)'!$Q$23:$Q$39)</f>
        <v>0</v>
      </c>
      <c r="D15" s="104">
        <f>SUMIF('Grixti G. (Ghawdex)'!$D$23:$D$39,B15,'Grixti G. (Ghawdex)'!$Q$23:$Q$39)</f>
        <v>0</v>
      </c>
      <c r="E15" s="104">
        <f>SUMIF('Micallef Trigona A. (Ghawdex)'!$D$23:$D$39,B15,'Micallef Trigona A. (Ghawdex)'!$Q$23:$Q$39)</f>
        <v>0</v>
      </c>
      <c r="F15" s="104">
        <f>SUMIF('Ellul A. (Ghawdex)'!$D$23:$D$39,B15,'Ellul A. (Ghawdex)'!$Q$23:$Q$39)</f>
        <v>0</v>
      </c>
      <c r="G15" s="104">
        <f>SUMIF('Grima E. (Ghawdex)'!$D$23:$D$39,B15,'Grima E. (Ghawdex)'!$Q$23:$Q$39)</f>
        <v>67</v>
      </c>
      <c r="H15" s="104">
        <f>SUMIF('Apap Bologna J. (Ghawdex)'!$D$23:$D$39,B15,'Apap Bologna J. (Ghawdex)'!$Q$23:$Q$39)</f>
        <v>0</v>
      </c>
      <c r="I15" s="104">
        <f>SUMIF('Mallia M. (Ghawdex)'!$D$23:$D$39,B15,'Mallia M. (Ghawdex)'!$Q$23:$Q$39)</f>
        <v>0</v>
      </c>
      <c r="J15" s="104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78</v>
      </c>
      <c r="T15" s="106">
        <f t="shared" si="1"/>
        <v>0.05342465753424658</v>
      </c>
      <c r="U15" s="107">
        <f>SUM(S13:S15)</f>
        <v>80</v>
      </c>
      <c r="V15" s="108">
        <f>U15/$S$27</f>
        <v>0.0547945205479452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1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1</v>
      </c>
      <c r="T16" s="94">
        <f t="shared" si="1"/>
        <v>0.0006849315068493151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20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20</v>
      </c>
      <c r="T17" s="100">
        <f t="shared" si="1"/>
        <v>0.0136986301369863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(Ghawdex)'!$Q$23:$Q$39)</f>
        <v>0</v>
      </c>
      <c r="D18" s="98">
        <f>SUMIF('Grixti G. (Ghawdex)'!$D$23:$D$39,B18,'Grixti G. (Ghawdex)'!$Q$23:$Q$39)</f>
        <v>2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9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11</v>
      </c>
      <c r="T18" s="100">
        <f t="shared" si="1"/>
        <v>0.007534246575342466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(Ghawdex)'!$Q$23:$Q$39)</f>
        <v>0</v>
      </c>
      <c r="D19" s="98">
        <f>SUMIF('Grixti G. (Ghawdex)'!$D$23:$D$39,B19,'Grixti G. (Ghawdex)'!$Q$23:$Q$39)</f>
        <v>6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13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20</v>
      </c>
      <c r="T19" s="100">
        <f t="shared" si="1"/>
        <v>0.0136986301369863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(Ghawdex)'!$Q$23:$Q$39)</f>
        <v>0</v>
      </c>
      <c r="D20" s="104">
        <f>SUMIF('Grixti G. (Ghawdex)'!$D$23:$D$39,B20,'Grixti G. (Ghawdex)'!$Q$23:$Q$39)</f>
        <v>9</v>
      </c>
      <c r="E20" s="104">
        <f>SUMIF('Micallef Trigona A. (Ghawdex)'!$D$23:$D$39,B20,'Micallef Trigona A. (Ghawdex)'!$Q$23:$Q$39)</f>
        <v>0</v>
      </c>
      <c r="F20" s="104">
        <f>SUMIF('Ellul A. (Ghawdex)'!$D$23:$D$39,B20,'Ellul A. (Ghawdex)'!$Q$23:$Q$39)</f>
        <v>0</v>
      </c>
      <c r="G20" s="104">
        <f>SUMIF('Grima E. (Ghawdex)'!$D$23:$D$39,B20,'Grima E. (Ghawdex)'!$Q$23:$Q$39)</f>
        <v>0</v>
      </c>
      <c r="H20" s="104">
        <f>SUMIF('Apap Bologna J. (Ghawdex)'!$D$23:$D$39,B20,'Apap Bologna J. (Ghawdex)'!$Q$23:$Q$39)</f>
        <v>0</v>
      </c>
      <c r="I20" s="104">
        <f>SUMIF('Mallia M. (Ghawdex)'!$D$23:$D$39,B20,'Mallia M. (Ghawdex)'!$Q$23:$Q$39)</f>
        <v>0</v>
      </c>
      <c r="J20" s="104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9</v>
      </c>
      <c r="T20" s="106">
        <f t="shared" si="1"/>
        <v>0.0061643835616438354</v>
      </c>
      <c r="U20" s="107">
        <f>SUM(S16:S20)</f>
        <v>61</v>
      </c>
      <c r="V20" s="108">
        <f>U20/$S$27</f>
        <v>0.04178082191780822</v>
      </c>
    </row>
    <row r="21" spans="2:22" ht="15.75" customHeight="1">
      <c r="B21" s="91" t="s">
        <v>56</v>
      </c>
      <c r="C21" s="92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233</v>
      </c>
      <c r="G21" s="92">
        <f>SUMIF('Grima E. (Ghawdex)'!$D$23:$D$39,B21,'Grima E. (Ghawdex)'!$Q$23:$Q$39)</f>
        <v>61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8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302</v>
      </c>
      <c r="T21" s="94">
        <f t="shared" si="1"/>
        <v>0.20684931506849316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(Ghawdex)'!$Q$23:$Q$39)</f>
        <v>0</v>
      </c>
      <c r="D22" s="104">
        <f>SUMIF('Grixti G. (Ghawdex)'!$D$23:$D$39,B22,'Grixti G. (Ghawdex)'!$Q$23:$Q$39)</f>
        <v>17</v>
      </c>
      <c r="E22" s="104">
        <f>SUMIF('Micallef Trigona A. (Ghawdex)'!$D$23:$D$39,B22,'Micallef Trigona A. (Ghawdex)'!$Q$23:$Q$39)</f>
        <v>0</v>
      </c>
      <c r="F22" s="104">
        <f>SUMIF('Ellul A. (Ghawdex)'!$D$23:$D$39,B22,'Ellul A. (Ghawdex)'!$Q$23:$Q$39)</f>
        <v>0</v>
      </c>
      <c r="G22" s="104">
        <f>SUMIF('Grima E. (Ghawdex)'!$D$23:$D$39,B22,'Grima E. (Ghawdex)'!$Q$23:$Q$39)</f>
        <v>0</v>
      </c>
      <c r="H22" s="104">
        <f>SUMIF('Apap Bologna J. (Ghawdex)'!$D$23:$D$39,B22,'Apap Bologna J. (Ghawdex)'!$Q$23:$Q$39)</f>
        <v>0</v>
      </c>
      <c r="I22" s="104">
        <f>SUMIF('Mallia M. (Ghawdex)'!$D$23:$D$39,B22,'Mallia M. (Ghawdex)'!$Q$23:$Q$39)</f>
        <v>0</v>
      </c>
      <c r="J22" s="104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18</v>
      </c>
      <c r="T22" s="106">
        <f t="shared" si="1"/>
        <v>0.012328767123287671</v>
      </c>
      <c r="U22" s="107">
        <f>SUM(S21:S22)</f>
        <v>320</v>
      </c>
      <c r="V22" s="108">
        <f>U22/$S$27</f>
        <v>0.2191780821917808</v>
      </c>
    </row>
    <row r="23" spans="2:22" ht="15.75" customHeight="1">
      <c r="B23" s="91" t="s">
        <v>23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19</v>
      </c>
      <c r="E23" s="92">
        <f>SUMIF('Micallef Trigona A. (Ghawdex)'!$D$23:$D$39,B23,'Micallef Trigona A. (Ghawdex)'!$Q$23:$Q$39)</f>
        <v>0</v>
      </c>
      <c r="F23" s="92">
        <f>SUMIF('Ellul A. (Ghawdex)'!$D$23:$D$39,B23,'Ellul A. (Ghawdex)'!$Q$23:$Q$39)</f>
        <v>1</v>
      </c>
      <c r="G23" s="92">
        <f>SUMIF('Grima E. (Ghawdex)'!$D$23:$D$39,B23,'Grima E. (Ghawdex)'!$Q$23:$Q$39)</f>
        <v>460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36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516</v>
      </c>
      <c r="T23" s="109">
        <f t="shared" si="1"/>
        <v>0.35342465753424657</v>
      </c>
      <c r="U23" s="110">
        <f>SUM(S23)</f>
        <v>516</v>
      </c>
      <c r="V23" s="111">
        <f>U23/$S$27</f>
        <v>0.35342465753424657</v>
      </c>
    </row>
    <row r="24" spans="2:22" ht="15.75" customHeight="1">
      <c r="B24" s="91" t="s">
        <v>130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11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11</v>
      </c>
      <c r="T24" s="109">
        <f t="shared" si="1"/>
        <v>0.007534246575342466</v>
      </c>
      <c r="U24" s="110">
        <f>SUM(S24)</f>
        <v>11</v>
      </c>
      <c r="V24" s="111">
        <f>U24/$S$27</f>
        <v>0.007534246575342466</v>
      </c>
    </row>
    <row r="25" spans="2:22" ht="15.75" customHeight="1">
      <c r="B25" s="91" t="s">
        <v>131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132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155</v>
      </c>
      <c r="D27" s="113">
        <f t="shared" si="2"/>
        <v>63</v>
      </c>
      <c r="E27" s="113">
        <f t="shared" si="2"/>
        <v>44</v>
      </c>
      <c r="F27" s="113">
        <f t="shared" si="2"/>
        <v>282</v>
      </c>
      <c r="G27" s="113">
        <f t="shared" si="2"/>
        <v>734</v>
      </c>
      <c r="H27" s="113">
        <f t="shared" si="2"/>
        <v>9</v>
      </c>
      <c r="I27" s="113">
        <f t="shared" si="2"/>
        <v>80</v>
      </c>
      <c r="J27" s="113">
        <f t="shared" si="2"/>
        <v>93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1460</v>
      </c>
      <c r="T27" s="10"/>
      <c r="U27" s="9"/>
      <c r="V27" s="11"/>
    </row>
    <row r="28" spans="3:22" ht="13.5" customHeight="1">
      <c r="C28" s="115">
        <f>C27/S27</f>
        <v>0.10616438356164383</v>
      </c>
      <c r="D28" s="116">
        <f>D27/S27</f>
        <v>0.04315068493150685</v>
      </c>
      <c r="E28" s="116">
        <f>E27/S27</f>
        <v>0.030136986301369864</v>
      </c>
      <c r="F28" s="116">
        <f>F27/S27</f>
        <v>0.19315068493150686</v>
      </c>
      <c r="G28" s="116">
        <f>G27/S27</f>
        <v>0.5027397260273972</v>
      </c>
      <c r="H28" s="116">
        <f>H27/S27</f>
        <v>0.0061643835616438354</v>
      </c>
      <c r="I28" s="116">
        <f>I27/S27</f>
        <v>0.0547945205479452</v>
      </c>
      <c r="J28" s="116">
        <f>J27/S27</f>
        <v>0.0636986301369863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39" top="0.46" bottom="0.73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2812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7109375" style="12" customWidth="1"/>
    <col min="16" max="16" width="1.7109375" style="12" customWidth="1"/>
    <col min="17" max="17" width="7.00390625" style="12" customWidth="1"/>
    <col min="18" max="18" width="1.7109375" style="12" customWidth="1"/>
    <col min="19" max="19" width="4.8515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J.'!$Q$23</f>
        <v>52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52</v>
      </c>
      <c r="R23" s="5"/>
      <c r="S23" s="39"/>
      <c r="T23" s="5"/>
      <c r="U23" s="44">
        <f>IF(ISNUMBER(Q23),Q23,0)-IF(ISNUMBER(S23),S23,0)</f>
        <v>52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J.'!$Q$24</f>
        <v>1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J.'!$Q$25</f>
        <v>381</v>
      </c>
      <c r="H25" s="5"/>
      <c r="I25" s="40">
        <v>5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382</v>
      </c>
      <c r="R25" s="5"/>
      <c r="S25" s="40"/>
      <c r="T25" s="5"/>
      <c r="U25" s="44">
        <f t="shared" si="1"/>
        <v>382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7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7</v>
      </c>
      <c r="R29" s="5"/>
      <c r="S29" s="40"/>
      <c r="T29" s="5"/>
      <c r="U29" s="44">
        <f t="shared" si="1"/>
        <v>7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J.'!$Q$30</f>
        <v>32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32</v>
      </c>
      <c r="R30" s="5"/>
      <c r="S30" s="40"/>
      <c r="T30" s="5"/>
      <c r="U30" s="44">
        <f t="shared" si="1"/>
        <v>32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J.'!$Q$34</f>
        <v>6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6</v>
      </c>
      <c r="R34" s="5"/>
      <c r="S34" s="40"/>
      <c r="T34" s="5"/>
      <c r="U34" s="44">
        <f t="shared" si="1"/>
        <v>6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J.'!$Q$36</f>
        <v>665</v>
      </c>
      <c r="H36" s="5"/>
      <c r="I36" s="40">
        <v>74</v>
      </c>
      <c r="J36" s="5"/>
      <c r="K36" s="40">
        <v>63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676</v>
      </c>
      <c r="R36" s="5"/>
      <c r="S36" s="40"/>
      <c r="T36" s="5"/>
      <c r="U36" s="44">
        <f>IF(ISNUMBER(Q36),Q36,0)-IF(ISNUMBER(S36),S36,0)</f>
        <v>676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1152</v>
      </c>
      <c r="H41" s="44"/>
      <c r="I41" s="45">
        <f>SUM(I23:I39)</f>
        <v>79</v>
      </c>
      <c r="J41" s="44"/>
      <c r="K41" s="45">
        <f>SUM(K23:K39)</f>
        <v>67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1164</v>
      </c>
      <c r="R41" s="44"/>
      <c r="S41" s="45">
        <f>SUM(S23:S39)</f>
        <v>0</v>
      </c>
      <c r="T41" s="44"/>
      <c r="U41" s="45">
        <f>SUM(U23:U39)</f>
        <v>1164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164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73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NOVEMBRU,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151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133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152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153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130</v>
      </c>
      <c r="E37" s="26"/>
      <c r="F37" s="5"/>
      <c r="G37" s="39">
        <f>'[1]Cassar J.'!$Q$37</f>
        <v>0</v>
      </c>
      <c r="H37" s="5"/>
      <c r="I37" s="40">
        <v>0</v>
      </c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131</v>
      </c>
      <c r="E38" s="26"/>
      <c r="F38" s="5"/>
      <c r="G38" s="39">
        <f>'[1]Cassar J.'!$Q$38</f>
        <v>0</v>
      </c>
      <c r="H38" s="5"/>
      <c r="I38" s="40">
        <v>0</v>
      </c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132</v>
      </c>
      <c r="E39" s="26"/>
      <c r="F39" s="5"/>
      <c r="G39" s="39">
        <f>'[1]Cassar J.'!$Q$39</f>
        <v>0</v>
      </c>
      <c r="H39" s="5"/>
      <c r="I39" s="40">
        <v>0</v>
      </c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58</v>
      </c>
      <c r="O49" s="30"/>
      <c r="R49" s="43" t="s">
        <v>122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fenem010</cp:lastModifiedBy>
  <cp:lastPrinted>2009-05-28T12:54:09Z</cp:lastPrinted>
  <dcterms:created xsi:type="dcterms:W3CDTF">2001-09-20T13:22:09Z</dcterms:created>
  <dcterms:modified xsi:type="dcterms:W3CDTF">2009-05-28T12:55:35Z</dcterms:modified>
  <cp:category/>
  <cp:version/>
  <cp:contentType/>
  <cp:contentStatus/>
</cp:coreProperties>
</file>